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21.xml" ContentType="application/vnd.ms-office.activeX+xml"/>
  <Override PartName="/xl/activeX/activeX21.bin" ContentType="application/vnd.ms-office.activeX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1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activeX/activeX22.xml" ContentType="application/vnd.ms-office.activeX+xml"/>
  <Override PartName="/xl/activeX/activeX22.bin" ContentType="application/vnd.ms-office.activeX"/>
  <Override PartName="/xl/drawings/drawing25.xml" ContentType="application/vnd.openxmlformats-officedocument.drawing+xml"/>
  <Override PartName="/xl/activeX/activeX23.xml" ContentType="application/vnd.ms-office.activeX+xml"/>
  <Override PartName="/xl/activeX/activeX23.bin" ContentType="application/vnd.ms-office.activeX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6.xml" ContentType="application/vnd.openxmlformats-officedocument.drawing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activeX/activeX24.xml" ContentType="application/vnd.ms-office.activeX+xml"/>
  <Override PartName="/xl/activeX/activeX24.bin" ContentType="application/vnd.ms-office.activeX"/>
  <Override PartName="/xl/drawings/drawing28.xml" ContentType="application/vnd.openxmlformats-officedocument.drawing+xml"/>
  <Override PartName="/xl/activeX/activeX25.xml" ContentType="application/vnd.ms-office.activeX+xml"/>
  <Override PartName="/xl/activeX/activeX25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 codeName="{4D1C537B-E38A-612A-F078-A93A15B4B7F4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wangokimbir_who_int/Documents/PREPAREDNESS PROJECTS/IHR National Action Plans/NAPHS_Second Generation/Guides and Tools/NAPHS Orientation Package_ENG/"/>
    </mc:Choice>
  </mc:AlternateContent>
  <xr:revisionPtr revIDLastSave="6" documentId="14_{18746D00-04D8-4772-9C23-3BD39CA83607}" xr6:coauthVersionLast="47" xr6:coauthVersionMax="47" xr10:uidLastSave="{BF26EC60-2F41-49F3-9C38-3D939B94648D}"/>
  <bookViews>
    <workbookView xWindow="2340" yWindow="2340" windowWidth="31080" windowHeight="7275" tabRatio="821" activeTab="3" xr2:uid="{00000000-000D-0000-FFFF-FFFF00000000}"/>
  </bookViews>
  <sheets>
    <sheet name="Navigation tools" sheetId="40" r:id="rId1"/>
    <sheet name="Basic Inputs" sheetId="4" state="hidden" r:id="rId2"/>
    <sheet name="Basic Input for Tool" sheetId="12" r:id="rId3"/>
    <sheet name="Internal data" sheetId="5" r:id="rId4"/>
    <sheet name="P1. Legal instruments" sheetId="14" r:id="rId5"/>
    <sheet name="P2. Financing" sheetId="15" r:id="rId6"/>
    <sheet name="P3. IHR coordination IHR NFP" sheetId="16" r:id="rId7"/>
    <sheet name="P4. AMR" sheetId="17" r:id="rId8"/>
    <sheet name="P5. Zoonotic disease" sheetId="18" r:id="rId9"/>
    <sheet name="P6. Food safety" sheetId="19" r:id="rId10"/>
    <sheet name="P7. Biosafety and biosecurity" sheetId="20" r:id="rId11"/>
    <sheet name="P8. Immunization" sheetId="21" r:id="rId12"/>
    <sheet name="D1. National laboratory systems" sheetId="22" r:id="rId13"/>
    <sheet name="D2. Surveillance" sheetId="23" r:id="rId14"/>
    <sheet name="D3. Human resources" sheetId="24" r:id="rId15"/>
    <sheet name="R1. Health emergency management" sheetId="41" r:id="rId16"/>
    <sheet name="R2. Linking public health" sheetId="25" r:id="rId17"/>
    <sheet name="R3. Health services provision" sheetId="26" r:id="rId18"/>
    <sheet name="R4. IPC" sheetId="28" r:id="rId19"/>
    <sheet name="R5. Risk communication and CE" sheetId="29" r:id="rId20"/>
    <sheet name="PoE and border health" sheetId="30" r:id="rId21"/>
    <sheet name="CE. Chemical Events" sheetId="31" r:id="rId22"/>
    <sheet name="RE. Radiation emergencies" sheetId="32" r:id="rId23"/>
    <sheet name="Other technical focus area" sheetId="42" r:id="rId24"/>
    <sheet name="Summary tables" sheetId="33" r:id="rId25"/>
    <sheet name="Graphiques" sheetId="34" r:id="rId26"/>
    <sheet name="Pie chart" sheetId="35" r:id="rId27"/>
    <sheet name="Pending list" sheetId="9" r:id="rId28"/>
    <sheet name="Procurement list" sheetId="13" r:id="rId29"/>
  </sheets>
  <definedNames>
    <definedName name="_xlnm._FilterDatabase" localSheetId="16" hidden="1">'R2. Linking public health'!$G$119:$G$163</definedName>
    <definedName name="Admin1">'Basic Inputs'!$B$35</definedName>
    <definedName name="Admin2">'Basic Inputs'!$B$36</definedName>
    <definedName name="Admin3">'Basic Inputs'!$B$37</definedName>
    <definedName name="Admin4">'Basic Inputs'!$B$38</definedName>
    <definedName name="CarCost">'Basic Inputs'!$B$44</definedName>
    <definedName name="CarCostFar">'Basic Inputs'!$B$124</definedName>
    <definedName name="CDCCat">'Internal data'!$D$9:$D$11</definedName>
    <definedName name="Cdiem">'Basic Inputs'!$B$67</definedName>
    <definedName name="CDiemL">'Basic Inputs'!$C$67</definedName>
    <definedName name="Clunch">'Basic Inputs'!$B$71</definedName>
    <definedName name="ColumnShifting">'Basic Inputs'!$A$115</definedName>
    <definedName name="ConsRateNat">'Basic Inputs'!$B$61</definedName>
    <definedName name="ConsTravelNat">'Basic Inputs'!$B$62</definedName>
    <definedName name="CostCat">'Internal data'!$D$34:$D$48</definedName>
    <definedName name="CountriesCodes">'Internal data'!$N$4:$O$219</definedName>
    <definedName name="Country">'Basic Inputs'!$B$4</definedName>
    <definedName name="CountryName">'Basic Input for Tool'!$C$6</definedName>
    <definedName name="Crent">'Basic Inputs'!$B$68</definedName>
    <definedName name="Ctrainer">'Basic Inputs'!$B$69</definedName>
    <definedName name="Donor1">'Basic Inputs'!$A$13</definedName>
    <definedName name="Donor2">'Basic Inputs'!$A$14</definedName>
    <definedName name="Donor3">'Basic Inputs'!$A$15</definedName>
    <definedName name="Donor4">'Basic Inputs'!$A$16</definedName>
    <definedName name="Donor5">'Basic Inputs'!$A$17</definedName>
    <definedName name="Donor6">'Basic Inputs'!$A$18</definedName>
    <definedName name="Donor7">'Basic Inputs'!$A$19</definedName>
    <definedName name="Donor8">'Basic Inputs'!$A$20</definedName>
    <definedName name="Donor9">'Basic Inputs'!$A$21</definedName>
    <definedName name="DriverPD">'Basic Inputs'!$B$52</definedName>
    <definedName name="Exchange_rate_local_currency_USD">'Basic Input for Tool'!$C$9</definedName>
    <definedName name="ExtraDaysFar">'Basic Inputs'!$D$67</definedName>
    <definedName name="FirstYear">'Basic Inputs'!$B$6</definedName>
    <definedName name="FuelFV">'Basic Inputs'!$B$51</definedName>
    <definedName name="Gov">'Basic Inputs'!$A$12</definedName>
    <definedName name="HRFTE">'Internal data'!$A$47</definedName>
    <definedName name="HRlist">'Basic Inputs'!$A$79:$A$102</definedName>
    <definedName name="HRsalaries">'Basic Inputs'!$A$79:$B$102</definedName>
    <definedName name="IntFlight">'Basic Inputs'!$B$58</definedName>
    <definedName name="ListGeo">'Basic Inputs'!$A$35:$A$38</definedName>
    <definedName name="ListUnit">'Internal data'!$A$3:$A$12</definedName>
    <definedName name="ListUnits">'Internal data'!$A$3:$B$12</definedName>
    <definedName name="Other1">'Basic Inputs'!$A$22</definedName>
    <definedName name="Other2">'Basic Inputs'!$A$23</definedName>
    <definedName name="PComp">'Basic Inputs'!$B$74</definedName>
    <definedName name="PerDiemCons">'Basic Inputs'!$B$56</definedName>
    <definedName name="PerDiemConsInt">'Basic Inputs'!$B$56</definedName>
    <definedName name="PerDiemConsNat">'Basic Inputs'!$B$60</definedName>
    <definedName name="POther1">'Basic Inputs'!$B$75</definedName>
    <definedName name="POther2">'Basic Inputs'!$B$76</definedName>
    <definedName name="PPhone">'Basic Inputs'!#REF!</definedName>
    <definedName name="PPrinter">'Basic Inputs'!#REF!</definedName>
    <definedName name="PrintPP">'Basic Inputs'!$H$67</definedName>
    <definedName name="ProcurementList">'Basic Input for Tool'!$F$65:$F$72</definedName>
    <definedName name="PTablet">'Basic Inputs'!#REF!</definedName>
    <definedName name="RateCons">'Basic Inputs'!$B$61</definedName>
    <definedName name="RateConsInt">'Basic Inputs'!$B$57</definedName>
    <definedName name="RateConsNat">'Basic Inputs'!$B$61</definedName>
    <definedName name="Report">'Internal data'!$D$2:$D$8</definedName>
    <definedName name="Results">Graphiques!$C$2:$D$20</definedName>
    <definedName name="ResultsRank">Graphiques!$B$2:$D$20</definedName>
    <definedName name="Stationary">'Basic Inputs'!$D$70</definedName>
    <definedName name="SupervDiem">'Basic Inputs'!$E$67</definedName>
    <definedName name="Teabreak">'Basic Inputs'!$D$72</definedName>
    <definedName name="Total">'Summary tables'!$C$4:$J$25</definedName>
    <definedName name="TravelFar">'Basic Inputs'!$B$123</definedName>
    <definedName name="TrDiem">'Basic Inputs'!$B$70</definedName>
    <definedName name="Vehicles">'Basic Inputs'!$A$43:$B$49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32" l="1"/>
  <c r="N7" i="22"/>
  <c r="N8" i="15"/>
  <c r="N10" i="14"/>
  <c r="N9" i="14"/>
  <c r="C24" i="33" l="1"/>
  <c r="C121" i="34" s="1"/>
  <c r="C5" i="33"/>
  <c r="C6" i="33"/>
  <c r="C7" i="33"/>
  <c r="C8" i="33"/>
  <c r="D4" i="33"/>
  <c r="E4" i="33" s="1"/>
  <c r="F4" i="33" s="1"/>
  <c r="G4" i="33" s="1"/>
  <c r="H4" i="33" s="1"/>
  <c r="I4" i="33"/>
  <c r="T9" i="14"/>
  <c r="T10" i="14"/>
  <c r="T11" i="14"/>
  <c r="T12" i="14"/>
  <c r="T13" i="14"/>
  <c r="T14" i="14"/>
  <c r="T15" i="14"/>
  <c r="T16" i="14"/>
  <c r="T17" i="14"/>
  <c r="T18" i="14"/>
  <c r="T19" i="14"/>
  <c r="T20" i="14"/>
  <c r="T21" i="14"/>
  <c r="T22" i="14"/>
  <c r="T23" i="14"/>
  <c r="T24" i="14"/>
  <c r="T25" i="14"/>
  <c r="T26" i="14"/>
  <c r="T27" i="14"/>
  <c r="T28" i="14"/>
  <c r="T29" i="14"/>
  <c r="T30" i="14"/>
  <c r="T31" i="14"/>
  <c r="T32" i="14"/>
  <c r="T33" i="14"/>
  <c r="T34" i="14"/>
  <c r="T35" i="14"/>
  <c r="T36" i="14"/>
  <c r="T37" i="14"/>
  <c r="T38" i="14"/>
  <c r="T39" i="14"/>
  <c r="T40" i="14"/>
  <c r="T41" i="14"/>
  <c r="T42" i="14"/>
  <c r="T43" i="14"/>
  <c r="T44" i="14"/>
  <c r="T45" i="14"/>
  <c r="T46" i="14"/>
  <c r="T47" i="14"/>
  <c r="T48" i="14"/>
  <c r="T49" i="14"/>
  <c r="T50" i="14"/>
  <c r="T51" i="14"/>
  <c r="T52" i="14"/>
  <c r="T53" i="14"/>
  <c r="T54" i="14"/>
  <c r="T55" i="14"/>
  <c r="T56" i="14"/>
  <c r="T57" i="14"/>
  <c r="T58" i="14"/>
  <c r="T59" i="14"/>
  <c r="T60" i="14"/>
  <c r="T61" i="14"/>
  <c r="T62" i="14"/>
  <c r="T63" i="14"/>
  <c r="T64" i="14"/>
  <c r="T65" i="14"/>
  <c r="T66" i="14"/>
  <c r="T67" i="14"/>
  <c r="T68" i="14"/>
  <c r="T69" i="14"/>
  <c r="T70" i="14"/>
  <c r="T71" i="14"/>
  <c r="T72" i="14"/>
  <c r="T73" i="14"/>
  <c r="T74" i="14"/>
  <c r="T75" i="14"/>
  <c r="T76" i="14"/>
  <c r="T77" i="14"/>
  <c r="T78" i="14"/>
  <c r="T79" i="14"/>
  <c r="T80" i="14"/>
  <c r="T81" i="14"/>
  <c r="T82" i="14"/>
  <c r="T83" i="14"/>
  <c r="T84" i="14"/>
  <c r="T85" i="14"/>
  <c r="T86" i="14"/>
  <c r="T87" i="14"/>
  <c r="T88" i="14"/>
  <c r="T89" i="14"/>
  <c r="T90" i="14"/>
  <c r="T91" i="14"/>
  <c r="T92" i="14"/>
  <c r="T93" i="14"/>
  <c r="T94" i="14"/>
  <c r="T95" i="14"/>
  <c r="T96" i="14"/>
  <c r="T97" i="14"/>
  <c r="T98" i="14"/>
  <c r="T99" i="14"/>
  <c r="T100" i="14"/>
  <c r="T101" i="14"/>
  <c r="T102" i="14"/>
  <c r="T103" i="14"/>
  <c r="T104" i="14"/>
  <c r="T105" i="14"/>
  <c r="T106" i="14"/>
  <c r="U9" i="14"/>
  <c r="U10" i="14"/>
  <c r="U11" i="14"/>
  <c r="U12" i="14"/>
  <c r="U13" i="14"/>
  <c r="U14" i="14"/>
  <c r="U15" i="14"/>
  <c r="U16" i="14"/>
  <c r="U17" i="14"/>
  <c r="U18" i="14"/>
  <c r="U19" i="14"/>
  <c r="U20" i="14"/>
  <c r="U21" i="14"/>
  <c r="U22" i="14"/>
  <c r="U23" i="14"/>
  <c r="U24" i="14"/>
  <c r="U25" i="14"/>
  <c r="U26" i="14"/>
  <c r="U27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U53" i="14"/>
  <c r="U54" i="14"/>
  <c r="U55" i="14"/>
  <c r="U56" i="14"/>
  <c r="U57" i="14"/>
  <c r="U58" i="14"/>
  <c r="U59" i="14"/>
  <c r="U60" i="14"/>
  <c r="U61" i="14"/>
  <c r="U62" i="14"/>
  <c r="U63" i="14"/>
  <c r="U64" i="14"/>
  <c r="U65" i="14"/>
  <c r="U66" i="14"/>
  <c r="U67" i="14"/>
  <c r="U68" i="14"/>
  <c r="U69" i="14"/>
  <c r="U70" i="14"/>
  <c r="U71" i="14"/>
  <c r="U72" i="14"/>
  <c r="U73" i="14"/>
  <c r="U74" i="14"/>
  <c r="U75" i="14"/>
  <c r="U76" i="14"/>
  <c r="U77" i="14"/>
  <c r="U78" i="14"/>
  <c r="U79" i="14"/>
  <c r="U80" i="14"/>
  <c r="U81" i="14"/>
  <c r="U82" i="14"/>
  <c r="U83" i="14"/>
  <c r="U84" i="14"/>
  <c r="U85" i="14"/>
  <c r="U86" i="14"/>
  <c r="U87" i="14"/>
  <c r="U88" i="14"/>
  <c r="U89" i="14"/>
  <c r="U90" i="14"/>
  <c r="U91" i="14"/>
  <c r="U92" i="14"/>
  <c r="U93" i="14"/>
  <c r="U94" i="14"/>
  <c r="U95" i="14"/>
  <c r="U96" i="14"/>
  <c r="U97" i="14"/>
  <c r="U98" i="14"/>
  <c r="U99" i="14"/>
  <c r="U100" i="14"/>
  <c r="U101" i="14"/>
  <c r="U102" i="14"/>
  <c r="U103" i="14"/>
  <c r="U104" i="14"/>
  <c r="U105" i="14"/>
  <c r="U106" i="14"/>
  <c r="V9" i="14"/>
  <c r="V10" i="14"/>
  <c r="V11" i="14"/>
  <c r="V12" i="14"/>
  <c r="V13" i="14"/>
  <c r="V14" i="14"/>
  <c r="V15" i="14"/>
  <c r="V16" i="14"/>
  <c r="V17" i="14"/>
  <c r="V18" i="14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5" i="14"/>
  <c r="V36" i="14"/>
  <c r="V37" i="14"/>
  <c r="V38" i="14"/>
  <c r="V39" i="14"/>
  <c r="V40" i="14"/>
  <c r="V41" i="14"/>
  <c r="V42" i="14"/>
  <c r="V43" i="14"/>
  <c r="V44" i="14"/>
  <c r="V45" i="14"/>
  <c r="V46" i="14"/>
  <c r="V47" i="14"/>
  <c r="V48" i="14"/>
  <c r="V49" i="14"/>
  <c r="V50" i="14"/>
  <c r="V51" i="14"/>
  <c r="V52" i="14"/>
  <c r="V53" i="14"/>
  <c r="V54" i="14"/>
  <c r="V55" i="14"/>
  <c r="V56" i="14"/>
  <c r="V57" i="14"/>
  <c r="V58" i="14"/>
  <c r="V59" i="14"/>
  <c r="V60" i="14"/>
  <c r="V61" i="14"/>
  <c r="V62" i="14"/>
  <c r="V63" i="14"/>
  <c r="V64" i="14"/>
  <c r="V65" i="14"/>
  <c r="V66" i="14"/>
  <c r="V67" i="14"/>
  <c r="V68" i="14"/>
  <c r="V69" i="14"/>
  <c r="V70" i="14"/>
  <c r="V71" i="14"/>
  <c r="V72" i="14"/>
  <c r="V73" i="14"/>
  <c r="V74" i="14"/>
  <c r="V75" i="14"/>
  <c r="V76" i="14"/>
  <c r="V77" i="14"/>
  <c r="V78" i="14"/>
  <c r="V79" i="14"/>
  <c r="V80" i="14"/>
  <c r="V81" i="14"/>
  <c r="V82" i="14"/>
  <c r="V83" i="14"/>
  <c r="V84" i="14"/>
  <c r="V85" i="14"/>
  <c r="V86" i="14"/>
  <c r="V87" i="14"/>
  <c r="V88" i="14"/>
  <c r="V89" i="14"/>
  <c r="V90" i="14"/>
  <c r="V91" i="14"/>
  <c r="V92" i="14"/>
  <c r="V93" i="14"/>
  <c r="V94" i="14"/>
  <c r="V95" i="14"/>
  <c r="V96" i="14"/>
  <c r="V97" i="14"/>
  <c r="V98" i="14"/>
  <c r="V99" i="14"/>
  <c r="V100" i="14"/>
  <c r="V101" i="14"/>
  <c r="V102" i="14"/>
  <c r="V103" i="14"/>
  <c r="V104" i="14"/>
  <c r="V105" i="14"/>
  <c r="V106" i="14"/>
  <c r="W9" i="14"/>
  <c r="W10" i="14"/>
  <c r="W11" i="14"/>
  <c r="W12" i="14"/>
  <c r="W13" i="14"/>
  <c r="W14" i="14"/>
  <c r="W15" i="14"/>
  <c r="W16" i="14"/>
  <c r="Y16" i="14"/>
  <c r="W17" i="14"/>
  <c r="W18" i="14"/>
  <c r="W19" i="14"/>
  <c r="W20" i="14"/>
  <c r="Y20" i="14" s="1"/>
  <c r="W21" i="14"/>
  <c r="W22" i="14"/>
  <c r="W23" i="14"/>
  <c r="W24" i="14"/>
  <c r="Y24" i="14"/>
  <c r="W25" i="14"/>
  <c r="W26" i="14"/>
  <c r="W27" i="14"/>
  <c r="W28" i="14"/>
  <c r="W29" i="14"/>
  <c r="W30" i="14"/>
  <c r="W31" i="14"/>
  <c r="W32" i="14"/>
  <c r="Y32" i="14" s="1"/>
  <c r="W33" i="14"/>
  <c r="W34" i="14"/>
  <c r="W35" i="14"/>
  <c r="W36" i="14"/>
  <c r="W37" i="14"/>
  <c r="W38" i="14"/>
  <c r="W39" i="14"/>
  <c r="W40" i="14"/>
  <c r="Y40" i="14" s="1"/>
  <c r="W41" i="14"/>
  <c r="W42" i="14"/>
  <c r="W43" i="14"/>
  <c r="W44" i="14"/>
  <c r="W45" i="14"/>
  <c r="W46" i="14"/>
  <c r="W47" i="14"/>
  <c r="W48" i="14"/>
  <c r="Y48" i="14"/>
  <c r="W49" i="14"/>
  <c r="W50" i="14"/>
  <c r="W51" i="14"/>
  <c r="W52" i="14"/>
  <c r="Y52" i="14" s="1"/>
  <c r="W53" i="14"/>
  <c r="W54" i="14"/>
  <c r="W55" i="14"/>
  <c r="W56" i="14"/>
  <c r="Y56" i="14" s="1"/>
  <c r="W57" i="14"/>
  <c r="W58" i="14"/>
  <c r="W59" i="14"/>
  <c r="W60" i="14"/>
  <c r="Y60" i="14" s="1"/>
  <c r="W61" i="14"/>
  <c r="W62" i="14"/>
  <c r="W63" i="14"/>
  <c r="W64" i="14"/>
  <c r="Y64" i="14" s="1"/>
  <c r="W65" i="14"/>
  <c r="W66" i="14"/>
  <c r="W67" i="14"/>
  <c r="W68" i="14"/>
  <c r="W69" i="14"/>
  <c r="W70" i="14"/>
  <c r="W71" i="14"/>
  <c r="W72" i="14"/>
  <c r="Y72" i="14" s="1"/>
  <c r="W73" i="14"/>
  <c r="W74" i="14"/>
  <c r="W75" i="14"/>
  <c r="W76" i="14"/>
  <c r="W77" i="14"/>
  <c r="W78" i="14"/>
  <c r="W79" i="14"/>
  <c r="W80" i="14"/>
  <c r="Y80" i="14"/>
  <c r="W81" i="14"/>
  <c r="W82" i="14"/>
  <c r="W83" i="14"/>
  <c r="W84" i="14"/>
  <c r="Y84" i="14" s="1"/>
  <c r="W85" i="14"/>
  <c r="W86" i="14"/>
  <c r="W87" i="14"/>
  <c r="W88" i="14"/>
  <c r="Y88" i="14" s="1"/>
  <c r="W89" i="14"/>
  <c r="W90" i="14"/>
  <c r="W91" i="14"/>
  <c r="W92" i="14"/>
  <c r="W93" i="14"/>
  <c r="W94" i="14"/>
  <c r="W95" i="14"/>
  <c r="W96" i="14"/>
  <c r="Y96" i="14"/>
  <c r="W97" i="14"/>
  <c r="W98" i="14"/>
  <c r="W99" i="14"/>
  <c r="W100" i="14"/>
  <c r="Y100" i="14" s="1"/>
  <c r="W101" i="14"/>
  <c r="W102" i="14"/>
  <c r="W103" i="14"/>
  <c r="W104" i="14"/>
  <c r="Y104" i="14" s="1"/>
  <c r="W105" i="14"/>
  <c r="W106" i="14"/>
  <c r="X9" i="14"/>
  <c r="X10" i="14"/>
  <c r="X11" i="14"/>
  <c r="Y11" i="14" s="1"/>
  <c r="X12" i="14"/>
  <c r="X13" i="14"/>
  <c r="X14" i="14"/>
  <c r="X15" i="14"/>
  <c r="Y15" i="14" s="1"/>
  <c r="X16" i="14"/>
  <c r="X17" i="14"/>
  <c r="X18" i="14"/>
  <c r="X19" i="14"/>
  <c r="X20" i="14"/>
  <c r="X21" i="14"/>
  <c r="X22" i="14"/>
  <c r="X23" i="14"/>
  <c r="Y23" i="14" s="1"/>
  <c r="X24" i="14"/>
  <c r="X25" i="14"/>
  <c r="X26" i="14"/>
  <c r="X27" i="14"/>
  <c r="X28" i="14"/>
  <c r="X29" i="14"/>
  <c r="X30" i="14"/>
  <c r="X31" i="14"/>
  <c r="X32" i="14"/>
  <c r="X33" i="14"/>
  <c r="X34" i="14"/>
  <c r="X35" i="14"/>
  <c r="X36" i="14"/>
  <c r="X37" i="14"/>
  <c r="X38" i="14"/>
  <c r="X39" i="14"/>
  <c r="Y39" i="14" s="1"/>
  <c r="X40" i="14"/>
  <c r="X41" i="14"/>
  <c r="X42" i="14"/>
  <c r="X43" i="14"/>
  <c r="Y43" i="14" s="1"/>
  <c r="X44" i="14"/>
  <c r="X45" i="14"/>
  <c r="X46" i="14"/>
  <c r="X47" i="14"/>
  <c r="Y47" i="14" s="1"/>
  <c r="X48" i="14"/>
  <c r="X49" i="14"/>
  <c r="X50" i="14"/>
  <c r="X51" i="14"/>
  <c r="X52" i="14"/>
  <c r="X53" i="14"/>
  <c r="X54" i="14"/>
  <c r="X55" i="14"/>
  <c r="Y55" i="14" s="1"/>
  <c r="X56" i="14"/>
  <c r="X57" i="14"/>
  <c r="X58" i="14"/>
  <c r="X59" i="14"/>
  <c r="X60" i="14"/>
  <c r="X61" i="14"/>
  <c r="X62" i="14"/>
  <c r="X63" i="14"/>
  <c r="X64" i="14"/>
  <c r="X65" i="14"/>
  <c r="X66" i="14"/>
  <c r="X67" i="14"/>
  <c r="X68" i="14"/>
  <c r="X69" i="14"/>
  <c r="X70" i="14"/>
  <c r="X71" i="14"/>
  <c r="X72" i="14"/>
  <c r="X73" i="14"/>
  <c r="X74" i="14"/>
  <c r="X75" i="14"/>
  <c r="Y75" i="14" s="1"/>
  <c r="X76" i="14"/>
  <c r="X77" i="14"/>
  <c r="X78" i="14"/>
  <c r="X79" i="14"/>
  <c r="Y79" i="14" s="1"/>
  <c r="X80" i="14"/>
  <c r="X81" i="14"/>
  <c r="X82" i="14"/>
  <c r="X83" i="14"/>
  <c r="X84" i="14"/>
  <c r="X85" i="14"/>
  <c r="X86" i="14"/>
  <c r="X87" i="14"/>
  <c r="Y87" i="14" s="1"/>
  <c r="X88" i="14"/>
  <c r="X89" i="14"/>
  <c r="X90" i="14"/>
  <c r="X91" i="14"/>
  <c r="X92" i="14"/>
  <c r="X93" i="14"/>
  <c r="X94" i="14"/>
  <c r="X95" i="14"/>
  <c r="X96" i="14"/>
  <c r="X97" i="14"/>
  <c r="X98" i="14"/>
  <c r="X99" i="14"/>
  <c r="X100" i="14"/>
  <c r="X101" i="14"/>
  <c r="X102" i="14"/>
  <c r="X103" i="14"/>
  <c r="Y103" i="14" s="1"/>
  <c r="X104" i="14"/>
  <c r="X105" i="14"/>
  <c r="X106" i="14"/>
  <c r="Y12" i="14"/>
  <c r="Y19" i="14"/>
  <c r="Y27" i="14"/>
  <c r="Y28" i="14"/>
  <c r="Y36" i="14"/>
  <c r="Y44" i="14"/>
  <c r="Y51" i="14"/>
  <c r="Y59" i="14"/>
  <c r="Y68" i="14"/>
  <c r="Y76" i="14"/>
  <c r="Y83" i="14"/>
  <c r="Y92" i="14"/>
  <c r="Y99" i="14"/>
  <c r="T8" i="15"/>
  <c r="T9" i="15"/>
  <c r="T10" i="15"/>
  <c r="T11" i="15"/>
  <c r="T12" i="15"/>
  <c r="T13" i="15"/>
  <c r="T14" i="15"/>
  <c r="T15" i="15"/>
  <c r="T16" i="15"/>
  <c r="T17" i="15"/>
  <c r="T18" i="15"/>
  <c r="T19" i="15"/>
  <c r="T20" i="15"/>
  <c r="T21" i="15"/>
  <c r="T22" i="15"/>
  <c r="T23" i="15"/>
  <c r="T24" i="15"/>
  <c r="T25" i="15"/>
  <c r="T26" i="15"/>
  <c r="T27" i="15"/>
  <c r="T28" i="15"/>
  <c r="T29" i="15"/>
  <c r="T30" i="15"/>
  <c r="T31" i="15"/>
  <c r="T32" i="15"/>
  <c r="T33" i="15"/>
  <c r="T34" i="15"/>
  <c r="T35" i="15"/>
  <c r="T36" i="15"/>
  <c r="T37" i="15"/>
  <c r="T38" i="15"/>
  <c r="T39" i="15"/>
  <c r="T40" i="15"/>
  <c r="T41" i="15"/>
  <c r="T42" i="15"/>
  <c r="T43" i="15"/>
  <c r="T44" i="15"/>
  <c r="T45" i="15"/>
  <c r="T46" i="15"/>
  <c r="T47" i="15"/>
  <c r="T48" i="15"/>
  <c r="T49" i="15"/>
  <c r="T50" i="15"/>
  <c r="T51" i="15"/>
  <c r="T52" i="15"/>
  <c r="T53" i="15"/>
  <c r="T54" i="15"/>
  <c r="T55" i="15"/>
  <c r="T56" i="15"/>
  <c r="T57" i="15"/>
  <c r="T58" i="15"/>
  <c r="T59" i="15"/>
  <c r="T60" i="15"/>
  <c r="T61" i="15"/>
  <c r="T62" i="15"/>
  <c r="T63" i="15"/>
  <c r="T64" i="15"/>
  <c r="T65" i="15"/>
  <c r="T66" i="15"/>
  <c r="T67" i="15"/>
  <c r="T68" i="15"/>
  <c r="T69" i="15"/>
  <c r="T70" i="15"/>
  <c r="T71" i="15"/>
  <c r="T72" i="15"/>
  <c r="T73" i="15"/>
  <c r="T74" i="15"/>
  <c r="T75" i="15"/>
  <c r="T76" i="15"/>
  <c r="T77" i="15"/>
  <c r="T78" i="15"/>
  <c r="T79" i="15"/>
  <c r="T80" i="15"/>
  <c r="T81" i="15"/>
  <c r="T82" i="15"/>
  <c r="T83" i="15"/>
  <c r="T84" i="15"/>
  <c r="T85" i="15"/>
  <c r="T86" i="15"/>
  <c r="T87" i="15"/>
  <c r="T88" i="15"/>
  <c r="T89" i="15"/>
  <c r="T90" i="15"/>
  <c r="T91" i="15"/>
  <c r="T92" i="15"/>
  <c r="T93" i="15"/>
  <c r="T94" i="15"/>
  <c r="T95" i="15"/>
  <c r="T96" i="15"/>
  <c r="T97" i="15"/>
  <c r="T98" i="15"/>
  <c r="T99" i="15"/>
  <c r="T100" i="15"/>
  <c r="T101" i="15"/>
  <c r="T102" i="15"/>
  <c r="T103" i="15"/>
  <c r="T104" i="15"/>
  <c r="T105" i="15"/>
  <c r="T106" i="15"/>
  <c r="U8" i="15"/>
  <c r="U9" i="15"/>
  <c r="U10" i="15"/>
  <c r="U11" i="15"/>
  <c r="U12" i="15"/>
  <c r="U13" i="15"/>
  <c r="U14" i="15"/>
  <c r="U15" i="15"/>
  <c r="U16" i="15"/>
  <c r="U17" i="15"/>
  <c r="U18" i="15"/>
  <c r="U19" i="15"/>
  <c r="U20" i="15"/>
  <c r="U21" i="15"/>
  <c r="U22" i="15"/>
  <c r="U23" i="15"/>
  <c r="U24" i="15"/>
  <c r="U25" i="15"/>
  <c r="U26" i="15"/>
  <c r="U27" i="15"/>
  <c r="U28" i="15"/>
  <c r="U29" i="15"/>
  <c r="U30" i="15"/>
  <c r="U31" i="15"/>
  <c r="U32" i="15"/>
  <c r="U33" i="15"/>
  <c r="U34" i="15"/>
  <c r="U35" i="15"/>
  <c r="U36" i="15"/>
  <c r="U37" i="15"/>
  <c r="U38" i="15"/>
  <c r="U39" i="15"/>
  <c r="U40" i="15"/>
  <c r="U41" i="15"/>
  <c r="U42" i="15"/>
  <c r="U43" i="15"/>
  <c r="U44" i="15"/>
  <c r="U45" i="15"/>
  <c r="U46" i="15"/>
  <c r="U47" i="15"/>
  <c r="U48" i="15"/>
  <c r="U49" i="15"/>
  <c r="U50" i="15"/>
  <c r="U51" i="15"/>
  <c r="U52" i="15"/>
  <c r="U53" i="15"/>
  <c r="U54" i="15"/>
  <c r="U55" i="15"/>
  <c r="U56" i="15"/>
  <c r="U57" i="15"/>
  <c r="U58" i="15"/>
  <c r="U59" i="15"/>
  <c r="U60" i="15"/>
  <c r="U61" i="15"/>
  <c r="U62" i="15"/>
  <c r="U63" i="15"/>
  <c r="U64" i="15"/>
  <c r="U65" i="15"/>
  <c r="U66" i="15"/>
  <c r="U67" i="15"/>
  <c r="U68" i="15"/>
  <c r="U69" i="15"/>
  <c r="U70" i="15"/>
  <c r="U71" i="15"/>
  <c r="U72" i="15"/>
  <c r="U73" i="15"/>
  <c r="U74" i="15"/>
  <c r="U75" i="15"/>
  <c r="U76" i="15"/>
  <c r="U77" i="15"/>
  <c r="U78" i="15"/>
  <c r="U79" i="15"/>
  <c r="U80" i="15"/>
  <c r="U81" i="15"/>
  <c r="U82" i="15"/>
  <c r="U83" i="15"/>
  <c r="U84" i="15"/>
  <c r="U85" i="15"/>
  <c r="U86" i="15"/>
  <c r="U87" i="15"/>
  <c r="U88" i="15"/>
  <c r="U89" i="15"/>
  <c r="U90" i="15"/>
  <c r="U91" i="15"/>
  <c r="U92" i="15"/>
  <c r="U93" i="15"/>
  <c r="U94" i="15"/>
  <c r="U95" i="15"/>
  <c r="U96" i="15"/>
  <c r="U97" i="15"/>
  <c r="U98" i="15"/>
  <c r="U99" i="15"/>
  <c r="U100" i="15"/>
  <c r="U101" i="15"/>
  <c r="U102" i="15"/>
  <c r="U103" i="15"/>
  <c r="U104" i="15"/>
  <c r="U105" i="15"/>
  <c r="U106" i="15"/>
  <c r="V8" i="15"/>
  <c r="V9" i="15"/>
  <c r="V10" i="15"/>
  <c r="V11" i="15"/>
  <c r="V12" i="15"/>
  <c r="V13" i="15"/>
  <c r="V14" i="15"/>
  <c r="V15" i="15"/>
  <c r="V16" i="15"/>
  <c r="V17" i="15"/>
  <c r="V18" i="15"/>
  <c r="V19" i="15"/>
  <c r="V20" i="15"/>
  <c r="V21" i="15"/>
  <c r="V22" i="15"/>
  <c r="V23" i="15"/>
  <c r="V24" i="15"/>
  <c r="V25" i="15"/>
  <c r="V26" i="15"/>
  <c r="V27" i="15"/>
  <c r="V28" i="15"/>
  <c r="V29" i="15"/>
  <c r="V30" i="15"/>
  <c r="V31" i="15"/>
  <c r="V32" i="15"/>
  <c r="V33" i="15"/>
  <c r="V34" i="15"/>
  <c r="V35" i="15"/>
  <c r="V36" i="15"/>
  <c r="V37" i="15"/>
  <c r="V38" i="15"/>
  <c r="V39" i="15"/>
  <c r="V40" i="15"/>
  <c r="V41" i="15"/>
  <c r="V42" i="15"/>
  <c r="V43" i="15"/>
  <c r="V44" i="15"/>
  <c r="V45" i="15"/>
  <c r="V46" i="15"/>
  <c r="V47" i="15"/>
  <c r="V48" i="15"/>
  <c r="V49" i="15"/>
  <c r="V50" i="15"/>
  <c r="V51" i="15"/>
  <c r="V52" i="15"/>
  <c r="V53" i="15"/>
  <c r="V54" i="15"/>
  <c r="V55" i="15"/>
  <c r="V56" i="15"/>
  <c r="V57" i="15"/>
  <c r="V58" i="15"/>
  <c r="V59" i="15"/>
  <c r="V60" i="15"/>
  <c r="V61" i="15"/>
  <c r="V62" i="15"/>
  <c r="V63" i="15"/>
  <c r="V64" i="15"/>
  <c r="V65" i="15"/>
  <c r="V66" i="15"/>
  <c r="V67" i="15"/>
  <c r="V68" i="15"/>
  <c r="V69" i="15"/>
  <c r="V70" i="15"/>
  <c r="V71" i="15"/>
  <c r="V72" i="15"/>
  <c r="V73" i="15"/>
  <c r="V74" i="15"/>
  <c r="V75" i="15"/>
  <c r="V76" i="15"/>
  <c r="V77" i="15"/>
  <c r="V78" i="15"/>
  <c r="V79" i="15"/>
  <c r="V80" i="15"/>
  <c r="V81" i="15"/>
  <c r="V82" i="15"/>
  <c r="V83" i="15"/>
  <c r="V84" i="15"/>
  <c r="V85" i="15"/>
  <c r="V86" i="15"/>
  <c r="V87" i="15"/>
  <c r="V88" i="15"/>
  <c r="V89" i="15"/>
  <c r="V90" i="15"/>
  <c r="V91" i="15"/>
  <c r="V92" i="15"/>
  <c r="V93" i="15"/>
  <c r="V94" i="15"/>
  <c r="V95" i="15"/>
  <c r="V96" i="15"/>
  <c r="V97" i="15"/>
  <c r="V98" i="15"/>
  <c r="V99" i="15"/>
  <c r="V100" i="15"/>
  <c r="V101" i="15"/>
  <c r="V102" i="15"/>
  <c r="V103" i="15"/>
  <c r="V104" i="15"/>
  <c r="V105" i="15"/>
  <c r="V106" i="15"/>
  <c r="W8" i="15"/>
  <c r="W9" i="15"/>
  <c r="W10" i="15"/>
  <c r="W11" i="15"/>
  <c r="W12" i="15"/>
  <c r="W13" i="15"/>
  <c r="W14" i="15"/>
  <c r="W15" i="15"/>
  <c r="Y15" i="15"/>
  <c r="W16" i="15"/>
  <c r="W17" i="15"/>
  <c r="W18" i="15"/>
  <c r="W19" i="15"/>
  <c r="Y19" i="15" s="1"/>
  <c r="W20" i="15"/>
  <c r="W21" i="15"/>
  <c r="W22" i="15"/>
  <c r="W23" i="15"/>
  <c r="Y23" i="15" s="1"/>
  <c r="W24" i="15"/>
  <c r="W25" i="15"/>
  <c r="W26" i="15"/>
  <c r="Y26" i="15" s="1"/>
  <c r="W27" i="15"/>
  <c r="Y27" i="15" s="1"/>
  <c r="W28" i="15"/>
  <c r="W29" i="15"/>
  <c r="W30" i="15"/>
  <c r="Y30" i="15" s="1"/>
  <c r="W31" i="15"/>
  <c r="Y31" i="15" s="1"/>
  <c r="W32" i="15"/>
  <c r="W33" i="15"/>
  <c r="W34" i="15"/>
  <c r="Y34" i="15" s="1"/>
  <c r="W35" i="15"/>
  <c r="W36" i="15"/>
  <c r="W37" i="15"/>
  <c r="W38" i="15"/>
  <c r="Y38" i="15" s="1"/>
  <c r="W39" i="15"/>
  <c r="Y39" i="15" s="1"/>
  <c r="W40" i="15"/>
  <c r="W41" i="15"/>
  <c r="W42" i="15"/>
  <c r="W43" i="15"/>
  <c r="W44" i="15"/>
  <c r="W45" i="15"/>
  <c r="W46" i="15"/>
  <c r="W47" i="15"/>
  <c r="Y47" i="15"/>
  <c r="W48" i="15"/>
  <c r="W49" i="15"/>
  <c r="W50" i="15"/>
  <c r="W51" i="15"/>
  <c r="Y51" i="15" s="1"/>
  <c r="W52" i="15"/>
  <c r="W53" i="15"/>
  <c r="W54" i="15"/>
  <c r="W55" i="15"/>
  <c r="Y55" i="15" s="1"/>
  <c r="W56" i="15"/>
  <c r="W57" i="15"/>
  <c r="W58" i="15"/>
  <c r="W59" i="15"/>
  <c r="Y59" i="15" s="1"/>
  <c r="W60" i="15"/>
  <c r="W61" i="15"/>
  <c r="W62" i="15"/>
  <c r="Y62" i="15" s="1"/>
  <c r="W63" i="15"/>
  <c r="Y63" i="15" s="1"/>
  <c r="W64" i="15"/>
  <c r="W65" i="15"/>
  <c r="W66" i="15"/>
  <c r="W67" i="15"/>
  <c r="W68" i="15"/>
  <c r="W69" i="15"/>
  <c r="W70" i="15"/>
  <c r="Y70" i="15" s="1"/>
  <c r="W71" i="15"/>
  <c r="Y71" i="15" s="1"/>
  <c r="W72" i="15"/>
  <c r="W73" i="15"/>
  <c r="W74" i="15"/>
  <c r="W75" i="15"/>
  <c r="W76" i="15"/>
  <c r="W77" i="15"/>
  <c r="W78" i="15"/>
  <c r="W79" i="15"/>
  <c r="Y79" i="15"/>
  <c r="W80" i="15"/>
  <c r="W81" i="15"/>
  <c r="W82" i="15"/>
  <c r="W83" i="15"/>
  <c r="Y83" i="15" s="1"/>
  <c r="W84" i="15"/>
  <c r="W85" i="15"/>
  <c r="W86" i="15"/>
  <c r="W87" i="15"/>
  <c r="Y87" i="15"/>
  <c r="W88" i="15"/>
  <c r="W89" i="15"/>
  <c r="W90" i="15"/>
  <c r="Y90" i="15" s="1"/>
  <c r="W91" i="15"/>
  <c r="Y91" i="15" s="1"/>
  <c r="W92" i="15"/>
  <c r="W93" i="15"/>
  <c r="W94" i="15"/>
  <c r="Y94" i="15" s="1"/>
  <c r="W95" i="15"/>
  <c r="Y95" i="15" s="1"/>
  <c r="W96" i="15"/>
  <c r="W97" i="15"/>
  <c r="W98" i="15"/>
  <c r="Y98" i="15" s="1"/>
  <c r="W99" i="15"/>
  <c r="W100" i="15"/>
  <c r="W101" i="15"/>
  <c r="W102" i="15"/>
  <c r="Y102" i="15" s="1"/>
  <c r="W103" i="15"/>
  <c r="Y103" i="15" s="1"/>
  <c r="W104" i="15"/>
  <c r="W105" i="15"/>
  <c r="W106" i="15"/>
  <c r="Y106" i="15" s="1"/>
  <c r="X8" i="15"/>
  <c r="X9" i="15"/>
  <c r="X10" i="15"/>
  <c r="X11" i="15"/>
  <c r="X12" i="15"/>
  <c r="X13" i="15"/>
  <c r="X14" i="15"/>
  <c r="X15" i="15"/>
  <c r="X16" i="15"/>
  <c r="X17" i="15"/>
  <c r="X18" i="15"/>
  <c r="X19" i="15"/>
  <c r="X20" i="15"/>
  <c r="X21" i="15"/>
  <c r="X22" i="15"/>
  <c r="X23" i="15"/>
  <c r="X24" i="15"/>
  <c r="X25" i="15"/>
  <c r="X26" i="15"/>
  <c r="X27" i="15"/>
  <c r="X28" i="15"/>
  <c r="X29" i="15"/>
  <c r="X30" i="15"/>
  <c r="X31" i="15"/>
  <c r="X32" i="15"/>
  <c r="X33" i="15"/>
  <c r="X34" i="15"/>
  <c r="X35" i="15"/>
  <c r="X36" i="15"/>
  <c r="X37" i="15"/>
  <c r="X38" i="15"/>
  <c r="X39" i="15"/>
  <c r="X40" i="15"/>
  <c r="X41" i="15"/>
  <c r="X42" i="15"/>
  <c r="X43" i="15"/>
  <c r="X44" i="15"/>
  <c r="X45" i="15"/>
  <c r="X46" i="15"/>
  <c r="X47" i="15"/>
  <c r="X48" i="15"/>
  <c r="X49" i="15"/>
  <c r="X50" i="15"/>
  <c r="X51" i="15"/>
  <c r="X52" i="15"/>
  <c r="X53" i="15"/>
  <c r="X54" i="15"/>
  <c r="X55" i="15"/>
  <c r="X56" i="15"/>
  <c r="X57" i="15"/>
  <c r="X58" i="15"/>
  <c r="X59" i="15"/>
  <c r="X60" i="15"/>
  <c r="X61" i="15"/>
  <c r="X62" i="15"/>
  <c r="X63" i="15"/>
  <c r="X64" i="15"/>
  <c r="X65" i="15"/>
  <c r="X66" i="15"/>
  <c r="X67" i="15"/>
  <c r="X68" i="15"/>
  <c r="X69" i="15"/>
  <c r="X70" i="15"/>
  <c r="X71" i="15"/>
  <c r="X72" i="15"/>
  <c r="X73" i="15"/>
  <c r="X74" i="15"/>
  <c r="X75" i="15"/>
  <c r="X76" i="15"/>
  <c r="X77" i="15"/>
  <c r="X78" i="15"/>
  <c r="X79" i="15"/>
  <c r="X80" i="15"/>
  <c r="X81" i="15"/>
  <c r="X82" i="15"/>
  <c r="X83" i="15"/>
  <c r="X84" i="15"/>
  <c r="X85" i="15"/>
  <c r="X86" i="15"/>
  <c r="X87" i="15"/>
  <c r="X88" i="15"/>
  <c r="X89" i="15"/>
  <c r="X90" i="15"/>
  <c r="X91" i="15"/>
  <c r="X92" i="15"/>
  <c r="X93" i="15"/>
  <c r="X94" i="15"/>
  <c r="X95" i="15"/>
  <c r="X96" i="15"/>
  <c r="X97" i="15"/>
  <c r="X98" i="15"/>
  <c r="X99" i="15"/>
  <c r="X100" i="15"/>
  <c r="X101" i="15"/>
  <c r="X102" i="15"/>
  <c r="X103" i="15"/>
  <c r="X104" i="15"/>
  <c r="X105" i="15"/>
  <c r="X106" i="15"/>
  <c r="Y10" i="15"/>
  <c r="Y11" i="15"/>
  <c r="Y14" i="15"/>
  <c r="Y18" i="15"/>
  <c r="Y22" i="15"/>
  <c r="Y35" i="15"/>
  <c r="Y42" i="15"/>
  <c r="Y43" i="15"/>
  <c r="Y46" i="15"/>
  <c r="Y50" i="15"/>
  <c r="Y54" i="15"/>
  <c r="Y58" i="15"/>
  <c r="Y66" i="15"/>
  <c r="Y67" i="15"/>
  <c r="Y74" i="15"/>
  <c r="Y75" i="15"/>
  <c r="Y78" i="15"/>
  <c r="Y82" i="15"/>
  <c r="Y86" i="15"/>
  <c r="Y99" i="15"/>
  <c r="T8" i="16"/>
  <c r="T9" i="16"/>
  <c r="T10" i="16"/>
  <c r="T11" i="16"/>
  <c r="T12" i="16"/>
  <c r="T13" i="16"/>
  <c r="T14" i="16"/>
  <c r="T15" i="16"/>
  <c r="T16" i="16"/>
  <c r="Y16" i="16" s="1"/>
  <c r="T17" i="16"/>
  <c r="T18" i="16"/>
  <c r="T19" i="16"/>
  <c r="T20" i="16"/>
  <c r="T21" i="16"/>
  <c r="T22" i="16"/>
  <c r="T23" i="16"/>
  <c r="T24" i="16"/>
  <c r="Y24" i="16" s="1"/>
  <c r="T25" i="16"/>
  <c r="T26" i="16"/>
  <c r="T27" i="16"/>
  <c r="T28" i="16"/>
  <c r="T29" i="16"/>
  <c r="T30" i="16"/>
  <c r="T31" i="16"/>
  <c r="T36" i="16"/>
  <c r="Y36" i="16" s="1"/>
  <c r="T37" i="16"/>
  <c r="T38" i="16"/>
  <c r="T39" i="16"/>
  <c r="T40" i="16"/>
  <c r="T41" i="16"/>
  <c r="T42" i="16"/>
  <c r="T43" i="16"/>
  <c r="T44" i="16"/>
  <c r="Y44" i="16" s="1"/>
  <c r="T45" i="16"/>
  <c r="T46" i="16"/>
  <c r="T47" i="16"/>
  <c r="T48" i="16"/>
  <c r="T49" i="16"/>
  <c r="T50" i="16"/>
  <c r="T51" i="16"/>
  <c r="T52" i="16"/>
  <c r="Y52" i="16" s="1"/>
  <c r="T53" i="16"/>
  <c r="T54" i="16"/>
  <c r="T55" i="16"/>
  <c r="T56" i="16"/>
  <c r="T57" i="16"/>
  <c r="T58" i="16"/>
  <c r="T59" i="16"/>
  <c r="Y59" i="16"/>
  <c r="T60" i="16"/>
  <c r="T61" i="16"/>
  <c r="T62" i="16"/>
  <c r="T63" i="16"/>
  <c r="T64" i="16"/>
  <c r="T65" i="16"/>
  <c r="T66" i="16"/>
  <c r="T67" i="16"/>
  <c r="T68" i="16"/>
  <c r="T69" i="16"/>
  <c r="T71" i="16"/>
  <c r="T73" i="16"/>
  <c r="T74" i="16"/>
  <c r="T75" i="16"/>
  <c r="T76" i="16"/>
  <c r="T77" i="16"/>
  <c r="Y77" i="16"/>
  <c r="T78" i="16"/>
  <c r="T79" i="16"/>
  <c r="T80" i="16"/>
  <c r="T81" i="16"/>
  <c r="T82" i="16"/>
  <c r="T83" i="16"/>
  <c r="Y83" i="16" s="1"/>
  <c r="T84" i="16"/>
  <c r="T85" i="16"/>
  <c r="Y85" i="16" s="1"/>
  <c r="T86" i="16"/>
  <c r="T87" i="16"/>
  <c r="T88" i="16"/>
  <c r="T89" i="16"/>
  <c r="T90" i="16"/>
  <c r="T91" i="16"/>
  <c r="T92" i="16"/>
  <c r="T93" i="16"/>
  <c r="T94" i="16"/>
  <c r="T95" i="16"/>
  <c r="T96" i="16"/>
  <c r="T97" i="16"/>
  <c r="T98" i="16"/>
  <c r="T99" i="16"/>
  <c r="T100" i="16"/>
  <c r="T101" i="16"/>
  <c r="T102" i="16"/>
  <c r="T103" i="16"/>
  <c r="T104" i="16"/>
  <c r="T105" i="16"/>
  <c r="T106" i="16"/>
  <c r="U8" i="16"/>
  <c r="U9" i="16"/>
  <c r="U10" i="16"/>
  <c r="U11" i="16"/>
  <c r="U12" i="16"/>
  <c r="U13" i="16"/>
  <c r="U14" i="16"/>
  <c r="U15" i="16"/>
  <c r="U16" i="16"/>
  <c r="U17" i="16"/>
  <c r="U18" i="16"/>
  <c r="U19" i="16"/>
  <c r="U20" i="16"/>
  <c r="U21" i="16"/>
  <c r="U22" i="16"/>
  <c r="Y22" i="16" s="1"/>
  <c r="U23" i="16"/>
  <c r="U24" i="16"/>
  <c r="U25" i="16"/>
  <c r="U26" i="16"/>
  <c r="U27" i="16"/>
  <c r="U28" i="16"/>
  <c r="U29" i="16"/>
  <c r="U30" i="16"/>
  <c r="Y30" i="16" s="1"/>
  <c r="U31" i="16"/>
  <c r="U36" i="16"/>
  <c r="U37" i="16"/>
  <c r="U38" i="16"/>
  <c r="U39" i="16"/>
  <c r="U40" i="16"/>
  <c r="U41" i="16"/>
  <c r="U42" i="16"/>
  <c r="U43" i="16"/>
  <c r="U44" i="16"/>
  <c r="U45" i="16"/>
  <c r="U46" i="16"/>
  <c r="U47" i="16"/>
  <c r="U48" i="16"/>
  <c r="U49" i="16"/>
  <c r="U50" i="16"/>
  <c r="U51" i="16"/>
  <c r="U52" i="16"/>
  <c r="U53" i="16"/>
  <c r="Y53" i="16" s="1"/>
  <c r="U54" i="16"/>
  <c r="U55" i="16"/>
  <c r="U56" i="16"/>
  <c r="U57" i="16"/>
  <c r="U58" i="16"/>
  <c r="U59" i="16"/>
  <c r="U60" i="16"/>
  <c r="Y60" i="16" s="1"/>
  <c r="U61" i="16"/>
  <c r="U62" i="16"/>
  <c r="U63" i="16"/>
  <c r="U64" i="16"/>
  <c r="U65" i="16"/>
  <c r="U66" i="16"/>
  <c r="U67" i="16"/>
  <c r="Y67" i="16" s="1"/>
  <c r="U68" i="16"/>
  <c r="U69" i="16"/>
  <c r="U71" i="16"/>
  <c r="U73" i="16"/>
  <c r="U74" i="16"/>
  <c r="U75" i="16"/>
  <c r="U76" i="16"/>
  <c r="U77" i="16"/>
  <c r="U78" i="16"/>
  <c r="U79" i="16"/>
  <c r="Y79" i="16" s="1"/>
  <c r="U80" i="16"/>
  <c r="U81" i="16"/>
  <c r="U82" i="16"/>
  <c r="U83" i="16"/>
  <c r="U84" i="16"/>
  <c r="U85" i="16"/>
  <c r="U86" i="16"/>
  <c r="Y86" i="16"/>
  <c r="U87" i="16"/>
  <c r="U88" i="16"/>
  <c r="U89" i="16"/>
  <c r="U90" i="16"/>
  <c r="U91" i="16"/>
  <c r="U92" i="16"/>
  <c r="U93" i="16"/>
  <c r="U94" i="16"/>
  <c r="U95" i="16"/>
  <c r="U96" i="16"/>
  <c r="U97" i="16"/>
  <c r="U98" i="16"/>
  <c r="U99" i="16"/>
  <c r="U100" i="16"/>
  <c r="U101" i="16"/>
  <c r="U102" i="16"/>
  <c r="U103" i="16"/>
  <c r="U104" i="16"/>
  <c r="U105" i="16"/>
  <c r="U106" i="16"/>
  <c r="V8" i="16"/>
  <c r="V9" i="16"/>
  <c r="V10" i="16"/>
  <c r="V11" i="16"/>
  <c r="V12" i="16"/>
  <c r="V13" i="16"/>
  <c r="V14" i="16"/>
  <c r="Y14" i="16" s="1"/>
  <c r="V15" i="16"/>
  <c r="V16" i="16"/>
  <c r="V17" i="16"/>
  <c r="V18" i="16"/>
  <c r="V19" i="16"/>
  <c r="V20" i="16"/>
  <c r="V21" i="16"/>
  <c r="Y21" i="16" s="1"/>
  <c r="V22" i="16"/>
  <c r="V23" i="16"/>
  <c r="V24" i="16"/>
  <c r="V25" i="16"/>
  <c r="V26" i="16"/>
  <c r="V27" i="16"/>
  <c r="V28" i="16"/>
  <c r="V29" i="16"/>
  <c r="V30" i="16"/>
  <c r="V31" i="16"/>
  <c r="V36" i="16"/>
  <c r="V37" i="16"/>
  <c r="V38" i="16"/>
  <c r="V39" i="16"/>
  <c r="V40" i="16"/>
  <c r="V41" i="16"/>
  <c r="V42" i="16"/>
  <c r="V43" i="16"/>
  <c r="V44" i="16"/>
  <c r="V45" i="16"/>
  <c r="V46" i="16"/>
  <c r="V47" i="16"/>
  <c r="V48" i="16"/>
  <c r="V49" i="16"/>
  <c r="Y49" i="16" s="1"/>
  <c r="V50" i="16"/>
  <c r="V51" i="16"/>
  <c r="V52" i="16"/>
  <c r="V53" i="16"/>
  <c r="V54" i="16"/>
  <c r="V55" i="16"/>
  <c r="V56" i="16"/>
  <c r="V57" i="16"/>
  <c r="V58" i="16"/>
  <c r="Y58" i="16" s="1"/>
  <c r="V59" i="16"/>
  <c r="V60" i="16"/>
  <c r="V61" i="16"/>
  <c r="V62" i="16"/>
  <c r="V63" i="16"/>
  <c r="V64" i="16"/>
  <c r="V65" i="16"/>
  <c r="V66" i="16"/>
  <c r="V67" i="16"/>
  <c r="V68" i="16"/>
  <c r="V69" i="16"/>
  <c r="V70" i="16"/>
  <c r="V71" i="16"/>
  <c r="V72" i="16"/>
  <c r="V73" i="16"/>
  <c r="V74" i="16"/>
  <c r="V75" i="16"/>
  <c r="V76" i="16"/>
  <c r="V77" i="16"/>
  <c r="V78" i="16"/>
  <c r="V79" i="16"/>
  <c r="V80" i="16"/>
  <c r="V81" i="16"/>
  <c r="V82" i="16"/>
  <c r="V83" i="16"/>
  <c r="V84" i="16"/>
  <c r="V85" i="16"/>
  <c r="V86" i="16"/>
  <c r="V87" i="16"/>
  <c r="V88" i="16"/>
  <c r="V89" i="16"/>
  <c r="V90" i="16"/>
  <c r="V91" i="16"/>
  <c r="V92" i="16"/>
  <c r="V93" i="16"/>
  <c r="V94" i="16"/>
  <c r="Y94" i="16" s="1"/>
  <c r="V95" i="16"/>
  <c r="V96" i="16"/>
  <c r="V97" i="16"/>
  <c r="V98" i="16"/>
  <c r="V99" i="16"/>
  <c r="V100" i="16"/>
  <c r="V101" i="16"/>
  <c r="V102" i="16"/>
  <c r="Y102" i="16" s="1"/>
  <c r="V103" i="16"/>
  <c r="V104" i="16"/>
  <c r="V105" i="16"/>
  <c r="V106" i="16"/>
  <c r="W8" i="16"/>
  <c r="W9" i="16"/>
  <c r="W10" i="16"/>
  <c r="W11" i="16"/>
  <c r="W12" i="16"/>
  <c r="W13" i="16"/>
  <c r="W14" i="16"/>
  <c r="W15" i="16"/>
  <c r="W16" i="16"/>
  <c r="W17" i="16"/>
  <c r="W18" i="16"/>
  <c r="W19" i="16"/>
  <c r="W20" i="16"/>
  <c r="W21" i="16"/>
  <c r="W22" i="16"/>
  <c r="W23" i="16"/>
  <c r="W24" i="16"/>
  <c r="W25" i="16"/>
  <c r="W26" i="16"/>
  <c r="W27" i="16"/>
  <c r="W28" i="16"/>
  <c r="W29" i="16"/>
  <c r="W30" i="16"/>
  <c r="W31" i="16"/>
  <c r="W36" i="16"/>
  <c r="W37" i="16"/>
  <c r="W38" i="16"/>
  <c r="W39" i="16"/>
  <c r="W40" i="16"/>
  <c r="W41" i="16"/>
  <c r="W42" i="16"/>
  <c r="W43" i="16"/>
  <c r="W44" i="16"/>
  <c r="W45" i="16"/>
  <c r="W46" i="16"/>
  <c r="Y46" i="16" s="1"/>
  <c r="W47" i="16"/>
  <c r="W48" i="16"/>
  <c r="W49" i="16"/>
  <c r="W50" i="16"/>
  <c r="W51" i="16"/>
  <c r="W52" i="16"/>
  <c r="W53" i="16"/>
  <c r="W54" i="16"/>
  <c r="Y54" i="16" s="1"/>
  <c r="W55" i="16"/>
  <c r="W56" i="16"/>
  <c r="W57" i="16"/>
  <c r="W58" i="16"/>
  <c r="W59" i="16"/>
  <c r="W60" i="16"/>
  <c r="W61" i="16"/>
  <c r="Y61" i="16" s="1"/>
  <c r="W62" i="16"/>
  <c r="W63" i="16"/>
  <c r="W64" i="16"/>
  <c r="W65" i="16"/>
  <c r="W66" i="16"/>
  <c r="W67" i="16"/>
  <c r="W68" i="16"/>
  <c r="W69" i="16"/>
  <c r="W71" i="16"/>
  <c r="W73" i="16"/>
  <c r="W74" i="16"/>
  <c r="W75" i="16"/>
  <c r="W76" i="16"/>
  <c r="W77" i="16"/>
  <c r="W78" i="16"/>
  <c r="W79" i="16"/>
  <c r="W80" i="16"/>
  <c r="W81" i="16"/>
  <c r="W82" i="16"/>
  <c r="W83" i="16"/>
  <c r="W84" i="16"/>
  <c r="Y84" i="16" s="1"/>
  <c r="W85" i="16"/>
  <c r="W86" i="16"/>
  <c r="W87" i="16"/>
  <c r="Y87" i="16" s="1"/>
  <c r="W88" i="16"/>
  <c r="Y88" i="16" s="1"/>
  <c r="W89" i="16"/>
  <c r="W90" i="16"/>
  <c r="W91" i="16"/>
  <c r="Y91" i="16" s="1"/>
  <c r="W92" i="16"/>
  <c r="W93" i="16"/>
  <c r="W94" i="16"/>
  <c r="W95" i="16"/>
  <c r="Y95" i="16" s="1"/>
  <c r="W96" i="16"/>
  <c r="W97" i="16"/>
  <c r="W98" i="16"/>
  <c r="W99" i="16"/>
  <c r="W100" i="16"/>
  <c r="W101" i="16"/>
  <c r="W102" i="16"/>
  <c r="W103" i="16"/>
  <c r="W104" i="16"/>
  <c r="Y104" i="16" s="1"/>
  <c r="W105" i="16"/>
  <c r="W106" i="16"/>
  <c r="X8" i="16"/>
  <c r="X9" i="16"/>
  <c r="X10" i="16"/>
  <c r="X11" i="16"/>
  <c r="X12" i="16"/>
  <c r="Y12" i="16" s="1"/>
  <c r="X13" i="16"/>
  <c r="X14" i="16"/>
  <c r="X15" i="16"/>
  <c r="X16" i="16"/>
  <c r="X17" i="16"/>
  <c r="X18" i="16"/>
  <c r="X19" i="16"/>
  <c r="X20" i="16"/>
  <c r="X21" i="16"/>
  <c r="X22" i="16"/>
  <c r="X23" i="16"/>
  <c r="X24" i="16"/>
  <c r="X25" i="16"/>
  <c r="X26" i="16"/>
  <c r="X27" i="16"/>
  <c r="X28" i="16"/>
  <c r="X29" i="16"/>
  <c r="X30" i="16"/>
  <c r="X31" i="16"/>
  <c r="X36" i="16"/>
  <c r="X37" i="16"/>
  <c r="X38" i="16"/>
  <c r="X39" i="16"/>
  <c r="X40" i="16"/>
  <c r="X41" i="16"/>
  <c r="X42" i="16"/>
  <c r="X43" i="16"/>
  <c r="X44" i="16"/>
  <c r="X45" i="16"/>
  <c r="X46" i="16"/>
  <c r="X47" i="16"/>
  <c r="X48" i="16"/>
  <c r="X49" i="16"/>
  <c r="X50" i="16"/>
  <c r="X51" i="16"/>
  <c r="X52" i="16"/>
  <c r="X53" i="16"/>
  <c r="X54" i="16"/>
  <c r="X55" i="16"/>
  <c r="X56" i="16"/>
  <c r="Y56" i="16" s="1"/>
  <c r="X57" i="16"/>
  <c r="X58" i="16"/>
  <c r="X59" i="16"/>
  <c r="X60" i="16"/>
  <c r="X61" i="16"/>
  <c r="X62" i="16"/>
  <c r="X63" i="16"/>
  <c r="X64" i="16"/>
  <c r="X65" i="16"/>
  <c r="X66" i="16"/>
  <c r="X67" i="16"/>
  <c r="X68" i="16"/>
  <c r="X69" i="16"/>
  <c r="X71" i="16"/>
  <c r="X73" i="16"/>
  <c r="X74" i="16"/>
  <c r="X75" i="16"/>
  <c r="X76" i="16"/>
  <c r="X77" i="16"/>
  <c r="X78" i="16"/>
  <c r="Y78" i="16" s="1"/>
  <c r="X79" i="16"/>
  <c r="X80" i="16"/>
  <c r="X81" i="16"/>
  <c r="X82" i="16"/>
  <c r="X83" i="16"/>
  <c r="X84" i="16"/>
  <c r="X85" i="16"/>
  <c r="X86" i="16"/>
  <c r="X87" i="16"/>
  <c r="X88" i="16"/>
  <c r="X89" i="16"/>
  <c r="X90" i="16"/>
  <c r="X91" i="16"/>
  <c r="X92" i="16"/>
  <c r="X93" i="16"/>
  <c r="X94" i="16"/>
  <c r="X95" i="16"/>
  <c r="X96" i="16"/>
  <c r="X97" i="16"/>
  <c r="X98" i="16"/>
  <c r="X99" i="16"/>
  <c r="X100" i="16"/>
  <c r="X101" i="16"/>
  <c r="X102" i="16"/>
  <c r="X103" i="16"/>
  <c r="X104" i="16"/>
  <c r="X105" i="16"/>
  <c r="X106" i="16"/>
  <c r="Y29" i="16"/>
  <c r="Y41" i="16"/>
  <c r="Y42" i="16"/>
  <c r="Y57" i="16"/>
  <c r="Y71" i="16"/>
  <c r="Y92" i="16"/>
  <c r="Y100" i="16"/>
  <c r="T8" i="17"/>
  <c r="T9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23" i="17"/>
  <c r="T24" i="17"/>
  <c r="T25" i="17"/>
  <c r="T26" i="17"/>
  <c r="T27" i="17"/>
  <c r="T28" i="17"/>
  <c r="T29" i="17"/>
  <c r="T30" i="17"/>
  <c r="T31" i="17"/>
  <c r="T32" i="17"/>
  <c r="T33" i="17"/>
  <c r="T34" i="17"/>
  <c r="T35" i="17"/>
  <c r="T36" i="17"/>
  <c r="T37" i="17"/>
  <c r="T38" i="17"/>
  <c r="T39" i="17"/>
  <c r="T40" i="17"/>
  <c r="T41" i="17"/>
  <c r="T42" i="17"/>
  <c r="T43" i="17"/>
  <c r="T44" i="17"/>
  <c r="T45" i="17"/>
  <c r="T46" i="17"/>
  <c r="T47" i="17"/>
  <c r="T48" i="17"/>
  <c r="T49" i="17"/>
  <c r="T50" i="17"/>
  <c r="T51" i="17"/>
  <c r="T52" i="17"/>
  <c r="T53" i="17"/>
  <c r="T54" i="17"/>
  <c r="T55" i="17"/>
  <c r="T56" i="17"/>
  <c r="T57" i="17"/>
  <c r="T58" i="17"/>
  <c r="T59" i="17"/>
  <c r="T60" i="17"/>
  <c r="T61" i="17"/>
  <c r="T62" i="17"/>
  <c r="T63" i="17"/>
  <c r="T64" i="17"/>
  <c r="T65" i="17"/>
  <c r="T66" i="17"/>
  <c r="T67" i="17"/>
  <c r="T68" i="17"/>
  <c r="T69" i="17"/>
  <c r="T70" i="17"/>
  <c r="T71" i="17"/>
  <c r="T72" i="17"/>
  <c r="T73" i="17"/>
  <c r="T74" i="17"/>
  <c r="T75" i="17"/>
  <c r="T76" i="17"/>
  <c r="T77" i="17"/>
  <c r="T78" i="17"/>
  <c r="T79" i="17"/>
  <c r="T80" i="17"/>
  <c r="T81" i="17"/>
  <c r="T82" i="17"/>
  <c r="T83" i="17"/>
  <c r="T84" i="17"/>
  <c r="T85" i="17"/>
  <c r="T86" i="17"/>
  <c r="T87" i="17"/>
  <c r="T88" i="17"/>
  <c r="T89" i="17"/>
  <c r="T90" i="17"/>
  <c r="T91" i="17"/>
  <c r="T92" i="17"/>
  <c r="T93" i="17"/>
  <c r="T94" i="17"/>
  <c r="T95" i="17"/>
  <c r="T96" i="17"/>
  <c r="T97" i="17"/>
  <c r="T98" i="17"/>
  <c r="T99" i="17"/>
  <c r="T100" i="17"/>
  <c r="T101" i="17"/>
  <c r="T102" i="17"/>
  <c r="T103" i="17"/>
  <c r="T104" i="17"/>
  <c r="T105" i="17"/>
  <c r="T106" i="17"/>
  <c r="U8" i="17"/>
  <c r="U9" i="17"/>
  <c r="U10" i="17"/>
  <c r="U11" i="17"/>
  <c r="U12" i="17"/>
  <c r="U13" i="17"/>
  <c r="U14" i="17"/>
  <c r="U15" i="17"/>
  <c r="U16" i="17"/>
  <c r="U17" i="17"/>
  <c r="U18" i="17"/>
  <c r="U19" i="17"/>
  <c r="U20" i="17"/>
  <c r="U21" i="17"/>
  <c r="U22" i="17"/>
  <c r="U23" i="17"/>
  <c r="U24" i="17"/>
  <c r="U25" i="17"/>
  <c r="U26" i="17"/>
  <c r="U27" i="17"/>
  <c r="U28" i="17"/>
  <c r="U29" i="17"/>
  <c r="U30" i="17"/>
  <c r="U31" i="17"/>
  <c r="U32" i="17"/>
  <c r="U33" i="17"/>
  <c r="U34" i="17"/>
  <c r="U35" i="17"/>
  <c r="U36" i="17"/>
  <c r="U37" i="17"/>
  <c r="U38" i="17"/>
  <c r="U39" i="17"/>
  <c r="U40" i="17"/>
  <c r="U41" i="17"/>
  <c r="U42" i="17"/>
  <c r="U43" i="17"/>
  <c r="U44" i="17"/>
  <c r="U45" i="17"/>
  <c r="U46" i="17"/>
  <c r="U47" i="17"/>
  <c r="U48" i="17"/>
  <c r="U49" i="17"/>
  <c r="U50" i="17"/>
  <c r="U51" i="17"/>
  <c r="U52" i="17"/>
  <c r="U53" i="17"/>
  <c r="U54" i="17"/>
  <c r="U55" i="17"/>
  <c r="U56" i="17"/>
  <c r="U57" i="17"/>
  <c r="U58" i="17"/>
  <c r="U59" i="17"/>
  <c r="U60" i="17"/>
  <c r="U61" i="17"/>
  <c r="U62" i="17"/>
  <c r="U63" i="17"/>
  <c r="U64" i="17"/>
  <c r="U65" i="17"/>
  <c r="U66" i="17"/>
  <c r="U67" i="17"/>
  <c r="U68" i="17"/>
  <c r="U69" i="17"/>
  <c r="U70" i="17"/>
  <c r="U71" i="17"/>
  <c r="U72" i="17"/>
  <c r="U73" i="17"/>
  <c r="U74" i="17"/>
  <c r="U75" i="17"/>
  <c r="U76" i="17"/>
  <c r="U77" i="17"/>
  <c r="U78" i="17"/>
  <c r="U79" i="17"/>
  <c r="U80" i="17"/>
  <c r="U81" i="17"/>
  <c r="U82" i="17"/>
  <c r="U83" i="17"/>
  <c r="U84" i="17"/>
  <c r="U85" i="17"/>
  <c r="U86" i="17"/>
  <c r="U87" i="17"/>
  <c r="U88" i="17"/>
  <c r="U89" i="17"/>
  <c r="U90" i="17"/>
  <c r="U91" i="17"/>
  <c r="U92" i="17"/>
  <c r="U93" i="17"/>
  <c r="U94" i="17"/>
  <c r="U95" i="17"/>
  <c r="U96" i="17"/>
  <c r="U97" i="17"/>
  <c r="U98" i="17"/>
  <c r="U99" i="17"/>
  <c r="U100" i="17"/>
  <c r="U101" i="17"/>
  <c r="U102" i="17"/>
  <c r="U103" i="17"/>
  <c r="U104" i="17"/>
  <c r="U105" i="17"/>
  <c r="U106" i="17"/>
  <c r="V8" i="17"/>
  <c r="V9" i="17"/>
  <c r="V10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Y64" i="17" s="1"/>
  <c r="V65" i="17"/>
  <c r="V66" i="17"/>
  <c r="V67" i="17"/>
  <c r="V68" i="17"/>
  <c r="V69" i="17"/>
  <c r="V70" i="17"/>
  <c r="V71" i="17"/>
  <c r="V72" i="17"/>
  <c r="V73" i="17"/>
  <c r="V74" i="17"/>
  <c r="V75" i="17"/>
  <c r="V76" i="17"/>
  <c r="V77" i="17"/>
  <c r="V78" i="17"/>
  <c r="V79" i="17"/>
  <c r="V80" i="17"/>
  <c r="Y80" i="17" s="1"/>
  <c r="V81" i="17"/>
  <c r="V82" i="17"/>
  <c r="V83" i="17"/>
  <c r="V84" i="17"/>
  <c r="V85" i="17"/>
  <c r="V86" i="17"/>
  <c r="V87" i="17"/>
  <c r="V88" i="17"/>
  <c r="V89" i="17"/>
  <c r="V90" i="17"/>
  <c r="V91" i="17"/>
  <c r="V92" i="17"/>
  <c r="V93" i="17"/>
  <c r="V94" i="17"/>
  <c r="V95" i="17"/>
  <c r="V96" i="17"/>
  <c r="V97" i="17"/>
  <c r="V98" i="17"/>
  <c r="V99" i="17"/>
  <c r="V100" i="17"/>
  <c r="V101" i="17"/>
  <c r="V102" i="17"/>
  <c r="V103" i="17"/>
  <c r="V104" i="17"/>
  <c r="V105" i="17"/>
  <c r="V106" i="17"/>
  <c r="W8" i="17"/>
  <c r="W9" i="17"/>
  <c r="W10" i="17"/>
  <c r="W11" i="17"/>
  <c r="W12" i="17"/>
  <c r="W13" i="17"/>
  <c r="W14" i="17"/>
  <c r="W15" i="17"/>
  <c r="W16" i="17"/>
  <c r="W17" i="17"/>
  <c r="W18" i="17"/>
  <c r="W19" i="17"/>
  <c r="W20" i="17"/>
  <c r="W21" i="17"/>
  <c r="W22" i="17"/>
  <c r="W23" i="17"/>
  <c r="W24" i="17"/>
  <c r="W25" i="17"/>
  <c r="W26" i="17"/>
  <c r="W27" i="17"/>
  <c r="W28" i="17"/>
  <c r="W29" i="17"/>
  <c r="W30" i="17"/>
  <c r="W31" i="17"/>
  <c r="W32" i="17"/>
  <c r="W33" i="17"/>
  <c r="W34" i="17"/>
  <c r="W35" i="17"/>
  <c r="W36" i="17"/>
  <c r="W37" i="17"/>
  <c r="W38" i="17"/>
  <c r="W39" i="17"/>
  <c r="W40" i="17"/>
  <c r="W41" i="17"/>
  <c r="W42" i="17"/>
  <c r="W43" i="17"/>
  <c r="W44" i="17"/>
  <c r="W45" i="17"/>
  <c r="W46" i="17"/>
  <c r="W47" i="17"/>
  <c r="W48" i="17"/>
  <c r="W49" i="17"/>
  <c r="W50" i="17"/>
  <c r="W51" i="17"/>
  <c r="W52" i="17"/>
  <c r="W53" i="17"/>
  <c r="W54" i="17"/>
  <c r="W55" i="17"/>
  <c r="W56" i="17"/>
  <c r="W57" i="17"/>
  <c r="W58" i="17"/>
  <c r="W59" i="17"/>
  <c r="W60" i="17"/>
  <c r="W61" i="17"/>
  <c r="W62" i="17"/>
  <c r="W63" i="17"/>
  <c r="W64" i="17"/>
  <c r="W65" i="17"/>
  <c r="W66" i="17"/>
  <c r="W67" i="17"/>
  <c r="W68" i="17"/>
  <c r="W69" i="17"/>
  <c r="W70" i="17"/>
  <c r="W71" i="17"/>
  <c r="W72" i="17"/>
  <c r="W73" i="17"/>
  <c r="W74" i="17"/>
  <c r="W75" i="17"/>
  <c r="W76" i="17"/>
  <c r="W77" i="17"/>
  <c r="W78" i="17"/>
  <c r="W79" i="17"/>
  <c r="W80" i="17"/>
  <c r="W81" i="17"/>
  <c r="W82" i="17"/>
  <c r="W83" i="17"/>
  <c r="W84" i="17"/>
  <c r="W85" i="17"/>
  <c r="W86" i="17"/>
  <c r="W87" i="17"/>
  <c r="W88" i="17"/>
  <c r="W89" i="17"/>
  <c r="W90" i="17"/>
  <c r="W91" i="17"/>
  <c r="W92" i="17"/>
  <c r="W93" i="17"/>
  <c r="W94" i="17"/>
  <c r="W95" i="17"/>
  <c r="W96" i="17"/>
  <c r="Y96" i="17" s="1"/>
  <c r="W97" i="17"/>
  <c r="W98" i="17"/>
  <c r="W99" i="17"/>
  <c r="W100" i="17"/>
  <c r="W101" i="17"/>
  <c r="W102" i="17"/>
  <c r="W103" i="17"/>
  <c r="W104" i="17"/>
  <c r="W105" i="17"/>
  <c r="W106" i="17"/>
  <c r="X8" i="17"/>
  <c r="X9" i="17"/>
  <c r="X10" i="17"/>
  <c r="X11" i="17"/>
  <c r="X12" i="17"/>
  <c r="X13" i="17"/>
  <c r="X14" i="17"/>
  <c r="Y14" i="17" s="1"/>
  <c r="X15" i="17"/>
  <c r="X16" i="17"/>
  <c r="X17" i="17"/>
  <c r="X18" i="17"/>
  <c r="Y18" i="17" s="1"/>
  <c r="X19" i="17"/>
  <c r="X20" i="17"/>
  <c r="X21" i="17"/>
  <c r="Y21" i="17" s="1"/>
  <c r="X22" i="17"/>
  <c r="X23" i="17"/>
  <c r="X24" i="17"/>
  <c r="X25" i="17"/>
  <c r="X26" i="17"/>
  <c r="X27" i="17"/>
  <c r="Y27" i="17"/>
  <c r="X28" i="17"/>
  <c r="X29" i="17"/>
  <c r="X30" i="17"/>
  <c r="Y30" i="17" s="1"/>
  <c r="X31" i="17"/>
  <c r="X32" i="17"/>
  <c r="X33" i="17"/>
  <c r="X34" i="17"/>
  <c r="Y34" i="17" s="1"/>
  <c r="X35" i="17"/>
  <c r="X36" i="17"/>
  <c r="X37" i="17"/>
  <c r="X38" i="17"/>
  <c r="X39" i="17"/>
  <c r="Y39" i="17"/>
  <c r="X40" i="17"/>
  <c r="X41" i="17"/>
  <c r="X42" i="17"/>
  <c r="X43" i="17"/>
  <c r="X44" i="17"/>
  <c r="X45" i="17"/>
  <c r="X46" i="17"/>
  <c r="Y46" i="17" s="1"/>
  <c r="X47" i="17"/>
  <c r="X48" i="17"/>
  <c r="X49" i="17"/>
  <c r="X50" i="17"/>
  <c r="Y50" i="17" s="1"/>
  <c r="X51" i="17"/>
  <c r="X52" i="17"/>
  <c r="X53" i="17"/>
  <c r="X54" i="17"/>
  <c r="X55" i="17"/>
  <c r="Y55" i="17"/>
  <c r="X56" i="17"/>
  <c r="X57" i="17"/>
  <c r="Y57" i="17" s="1"/>
  <c r="X58" i="17"/>
  <c r="X59" i="17"/>
  <c r="X60" i="17"/>
  <c r="X61" i="17"/>
  <c r="X62" i="17"/>
  <c r="Y62" i="17" s="1"/>
  <c r="X63" i="17"/>
  <c r="X64" i="17"/>
  <c r="X65" i="17"/>
  <c r="X66" i="17"/>
  <c r="Y66" i="17" s="1"/>
  <c r="X67" i="17"/>
  <c r="X68" i="17"/>
  <c r="X69" i="17"/>
  <c r="X70" i="17"/>
  <c r="X71" i="17"/>
  <c r="X72" i="17"/>
  <c r="X73" i="17"/>
  <c r="X74" i="17"/>
  <c r="X75" i="17"/>
  <c r="X76" i="17"/>
  <c r="X77" i="17"/>
  <c r="X78" i="17"/>
  <c r="Y78" i="17" s="1"/>
  <c r="X79" i="17"/>
  <c r="X80" i="17"/>
  <c r="X81" i="17"/>
  <c r="X82" i="17"/>
  <c r="Y82" i="17" s="1"/>
  <c r="X83" i="17"/>
  <c r="X84" i="17"/>
  <c r="X85" i="17"/>
  <c r="X86" i="17"/>
  <c r="X87" i="17"/>
  <c r="X88" i="17"/>
  <c r="X89" i="17"/>
  <c r="Y89" i="17" s="1"/>
  <c r="X90" i="17"/>
  <c r="X91" i="17"/>
  <c r="Y91" i="17"/>
  <c r="X92" i="17"/>
  <c r="X93" i="17"/>
  <c r="X94" i="17"/>
  <c r="Y94" i="17" s="1"/>
  <c r="X95" i="17"/>
  <c r="X96" i="17"/>
  <c r="X97" i="17"/>
  <c r="Y97" i="17" s="1"/>
  <c r="X98" i="17"/>
  <c r="Y98" i="17" s="1"/>
  <c r="X99" i="17"/>
  <c r="X100" i="17"/>
  <c r="X101" i="17"/>
  <c r="X102" i="17"/>
  <c r="X103" i="17"/>
  <c r="Y103" i="17"/>
  <c r="X104" i="17"/>
  <c r="X105" i="17"/>
  <c r="X106" i="17"/>
  <c r="Y10" i="17"/>
  <c r="Y12" i="17"/>
  <c r="Y13" i="17"/>
  <c r="Y16" i="17"/>
  <c r="Y17" i="17"/>
  <c r="Y22" i="17"/>
  <c r="Y25" i="17"/>
  <c r="Y26" i="17"/>
  <c r="Y28" i="17"/>
  <c r="Y29" i="17"/>
  <c r="Y32" i="17"/>
  <c r="Y33" i="17"/>
  <c r="Y37" i="17"/>
  <c r="Y38" i="17"/>
  <c r="Y41" i="17"/>
  <c r="Y42" i="17"/>
  <c r="Y44" i="17"/>
  <c r="Y45" i="17"/>
  <c r="Y48" i="17"/>
  <c r="Y49" i="17"/>
  <c r="Y53" i="17"/>
  <c r="Y54" i="17"/>
  <c r="Y58" i="17"/>
  <c r="Y60" i="17"/>
  <c r="Y61" i="17"/>
  <c r="Y65" i="17"/>
  <c r="Y69" i="17"/>
  <c r="Y70" i="17"/>
  <c r="Y73" i="17"/>
  <c r="Y74" i="17"/>
  <c r="Y76" i="17"/>
  <c r="Y77" i="17"/>
  <c r="Y81" i="17"/>
  <c r="Y85" i="17"/>
  <c r="Y86" i="17"/>
  <c r="Y90" i="17"/>
  <c r="Y92" i="17"/>
  <c r="Y93" i="17"/>
  <c r="Y101" i="17"/>
  <c r="Y102" i="17"/>
  <c r="Y105" i="17"/>
  <c r="Y106" i="17"/>
  <c r="C9" i="33"/>
  <c r="T7" i="18"/>
  <c r="T9" i="18"/>
  <c r="T10" i="18"/>
  <c r="T11" i="18"/>
  <c r="T12" i="18"/>
  <c r="T13" i="18"/>
  <c r="T14" i="18"/>
  <c r="T15" i="18"/>
  <c r="T16" i="18"/>
  <c r="T17" i="18"/>
  <c r="T18" i="18"/>
  <c r="T19" i="18"/>
  <c r="T20" i="18"/>
  <c r="T21" i="18"/>
  <c r="T22" i="18"/>
  <c r="T23" i="18"/>
  <c r="T24" i="18"/>
  <c r="T25" i="18"/>
  <c r="T26" i="18"/>
  <c r="T27" i="18"/>
  <c r="T28" i="18"/>
  <c r="T29" i="18"/>
  <c r="T30" i="18"/>
  <c r="T31" i="18"/>
  <c r="T32" i="18"/>
  <c r="T33" i="18"/>
  <c r="T34" i="18"/>
  <c r="T35" i="18"/>
  <c r="T36" i="18"/>
  <c r="T37" i="18"/>
  <c r="T38" i="18"/>
  <c r="T39" i="18"/>
  <c r="T40" i="18"/>
  <c r="T41" i="18"/>
  <c r="T42" i="18"/>
  <c r="T43" i="18"/>
  <c r="T44" i="18"/>
  <c r="T45" i="18"/>
  <c r="T46" i="18"/>
  <c r="T47" i="18"/>
  <c r="T48" i="18"/>
  <c r="T49" i="18"/>
  <c r="T50" i="18"/>
  <c r="T51" i="18"/>
  <c r="T52" i="18"/>
  <c r="T53" i="18"/>
  <c r="T54" i="18"/>
  <c r="T55" i="18"/>
  <c r="T56" i="18"/>
  <c r="T57" i="18"/>
  <c r="T58" i="18"/>
  <c r="T59" i="18"/>
  <c r="T60" i="18"/>
  <c r="T61" i="18"/>
  <c r="T62" i="18"/>
  <c r="T63" i="18"/>
  <c r="T64" i="18"/>
  <c r="T65" i="18"/>
  <c r="T66" i="18"/>
  <c r="T67" i="18"/>
  <c r="T68" i="18"/>
  <c r="T69" i="18"/>
  <c r="T70" i="18"/>
  <c r="T71" i="18"/>
  <c r="T72" i="18"/>
  <c r="T73" i="18"/>
  <c r="T74" i="18"/>
  <c r="T75" i="18"/>
  <c r="T76" i="18"/>
  <c r="T77" i="18"/>
  <c r="T78" i="18"/>
  <c r="T79" i="18"/>
  <c r="T80" i="18"/>
  <c r="T81" i="18"/>
  <c r="T82" i="18"/>
  <c r="T83" i="18"/>
  <c r="T84" i="18"/>
  <c r="T85" i="18"/>
  <c r="T86" i="18"/>
  <c r="T87" i="18"/>
  <c r="T88" i="18"/>
  <c r="T89" i="18"/>
  <c r="T90" i="18"/>
  <c r="T91" i="18"/>
  <c r="T92" i="18"/>
  <c r="T93" i="18"/>
  <c r="T94" i="18"/>
  <c r="T95" i="18"/>
  <c r="T96" i="18"/>
  <c r="T97" i="18"/>
  <c r="T98" i="18"/>
  <c r="T99" i="18"/>
  <c r="T100" i="18"/>
  <c r="T101" i="18"/>
  <c r="T102" i="18"/>
  <c r="T103" i="18"/>
  <c r="T104" i="18"/>
  <c r="T105" i="18"/>
  <c r="T106" i="18"/>
  <c r="U7" i="18"/>
  <c r="U9" i="18"/>
  <c r="U10" i="18"/>
  <c r="U11" i="18"/>
  <c r="U12" i="18"/>
  <c r="U13" i="18"/>
  <c r="U14" i="18"/>
  <c r="U15" i="18"/>
  <c r="U16" i="18"/>
  <c r="U17" i="18"/>
  <c r="Y17" i="18" s="1"/>
  <c r="U18" i="18"/>
  <c r="U19" i="18"/>
  <c r="U20" i="18"/>
  <c r="U21" i="18"/>
  <c r="U22" i="18"/>
  <c r="U23" i="18"/>
  <c r="U24" i="18"/>
  <c r="U25" i="18"/>
  <c r="Y25" i="18" s="1"/>
  <c r="U26" i="18"/>
  <c r="U27" i="18"/>
  <c r="U28" i="18"/>
  <c r="U29" i="18"/>
  <c r="U30" i="18"/>
  <c r="U31" i="18"/>
  <c r="U32" i="18"/>
  <c r="U33" i="18"/>
  <c r="U34" i="18"/>
  <c r="U35" i="18"/>
  <c r="U36" i="18"/>
  <c r="U37" i="18"/>
  <c r="U38" i="18"/>
  <c r="U39" i="18"/>
  <c r="U40" i="18"/>
  <c r="U41" i="18"/>
  <c r="Y41" i="18" s="1"/>
  <c r="U42" i="18"/>
  <c r="U43" i="18"/>
  <c r="U44" i="18"/>
  <c r="U45" i="18"/>
  <c r="U46" i="18"/>
  <c r="U47" i="18"/>
  <c r="U48" i="18"/>
  <c r="U49" i="18"/>
  <c r="Y49" i="18" s="1"/>
  <c r="U50" i="18"/>
  <c r="U51" i="18"/>
  <c r="U52" i="18"/>
  <c r="U53" i="18"/>
  <c r="U54" i="18"/>
  <c r="U55" i="18"/>
  <c r="U56" i="18"/>
  <c r="U57" i="18"/>
  <c r="Y57" i="18" s="1"/>
  <c r="U58" i="18"/>
  <c r="Y58" i="18" s="1"/>
  <c r="U59" i="18"/>
  <c r="U60" i="18"/>
  <c r="U61" i="18"/>
  <c r="U62" i="18"/>
  <c r="U63" i="18"/>
  <c r="U64" i="18"/>
  <c r="U65" i="18"/>
  <c r="Y65" i="18" s="1"/>
  <c r="U66" i="18"/>
  <c r="U67" i="18"/>
  <c r="U68" i="18"/>
  <c r="U69" i="18"/>
  <c r="U70" i="18"/>
  <c r="U71" i="18"/>
  <c r="U72" i="18"/>
  <c r="U73" i="18"/>
  <c r="U74" i="18"/>
  <c r="Y74" i="18" s="1"/>
  <c r="U75" i="18"/>
  <c r="U76" i="18"/>
  <c r="U77" i="18"/>
  <c r="U78" i="18"/>
  <c r="U79" i="18"/>
  <c r="U80" i="18"/>
  <c r="U81" i="18"/>
  <c r="Y81" i="18" s="1"/>
  <c r="U82" i="18"/>
  <c r="U83" i="18"/>
  <c r="U84" i="18"/>
  <c r="U85" i="18"/>
  <c r="U86" i="18"/>
  <c r="U87" i="18"/>
  <c r="U88" i="18"/>
  <c r="U89" i="18"/>
  <c r="U90" i="18"/>
  <c r="U91" i="18"/>
  <c r="U92" i="18"/>
  <c r="U93" i="18"/>
  <c r="U94" i="18"/>
  <c r="U95" i="18"/>
  <c r="U96" i="18"/>
  <c r="U97" i="18"/>
  <c r="Y97" i="18" s="1"/>
  <c r="U98" i="18"/>
  <c r="U99" i="18"/>
  <c r="U100" i="18"/>
  <c r="U101" i="18"/>
  <c r="U102" i="18"/>
  <c r="U103" i="18"/>
  <c r="U104" i="18"/>
  <c r="U105" i="18"/>
  <c r="U106" i="18"/>
  <c r="V7" i="18"/>
  <c r="V9" i="18"/>
  <c r="V10" i="18"/>
  <c r="V11" i="18"/>
  <c r="V12" i="18"/>
  <c r="V13" i="18"/>
  <c r="V14" i="18"/>
  <c r="V15" i="18"/>
  <c r="V16" i="18"/>
  <c r="V17" i="18"/>
  <c r="V18" i="18"/>
  <c r="V19" i="18"/>
  <c r="V20" i="18"/>
  <c r="V21" i="18"/>
  <c r="V22" i="18"/>
  <c r="Y22" i="18" s="1"/>
  <c r="V23" i="18"/>
  <c r="V24" i="18"/>
  <c r="V25" i="18"/>
  <c r="V26" i="18"/>
  <c r="V27" i="18"/>
  <c r="V28" i="18"/>
  <c r="V29" i="18"/>
  <c r="V30" i="18"/>
  <c r="V31" i="18"/>
  <c r="V32" i="18"/>
  <c r="V33" i="18"/>
  <c r="V34" i="18"/>
  <c r="V35" i="18"/>
  <c r="V36" i="18"/>
  <c r="V37" i="18"/>
  <c r="V38" i="18"/>
  <c r="V39" i="18"/>
  <c r="V40" i="18"/>
  <c r="V41" i="18"/>
  <c r="V42" i="18"/>
  <c r="V43" i="18"/>
  <c r="V44" i="18"/>
  <c r="V45" i="18"/>
  <c r="V46" i="18"/>
  <c r="V47" i="18"/>
  <c r="V48" i="18"/>
  <c r="V49" i="18"/>
  <c r="V50" i="18"/>
  <c r="V51" i="18"/>
  <c r="V52" i="18"/>
  <c r="V53" i="18"/>
  <c r="V54" i="18"/>
  <c r="V55" i="18"/>
  <c r="V56" i="18"/>
  <c r="V57" i="18"/>
  <c r="V58" i="18"/>
  <c r="V59" i="18"/>
  <c r="V60" i="18"/>
  <c r="V61" i="18"/>
  <c r="V62" i="18"/>
  <c r="V63" i="18"/>
  <c r="V64" i="18"/>
  <c r="V65" i="18"/>
  <c r="V66" i="18"/>
  <c r="V67" i="18"/>
  <c r="V68" i="18"/>
  <c r="V69" i="18"/>
  <c r="V70" i="18"/>
  <c r="V71" i="18"/>
  <c r="V72" i="18"/>
  <c r="V73" i="18"/>
  <c r="V74" i="18"/>
  <c r="V75" i="18"/>
  <c r="V76" i="18"/>
  <c r="V77" i="18"/>
  <c r="V78" i="18"/>
  <c r="V79" i="18"/>
  <c r="V80" i="18"/>
  <c r="V81" i="18"/>
  <c r="V82" i="18"/>
  <c r="V83" i="18"/>
  <c r="V84" i="18"/>
  <c r="V85" i="18"/>
  <c r="V86" i="18"/>
  <c r="V87" i="18"/>
  <c r="V88" i="18"/>
  <c r="V89" i="18"/>
  <c r="V90" i="18"/>
  <c r="V91" i="18"/>
  <c r="V92" i="18"/>
  <c r="V93" i="18"/>
  <c r="V94" i="18"/>
  <c r="V95" i="18"/>
  <c r="V96" i="18"/>
  <c r="V97" i="18"/>
  <c r="V98" i="18"/>
  <c r="V99" i="18"/>
  <c r="V100" i="18"/>
  <c r="V101" i="18"/>
  <c r="V102" i="18"/>
  <c r="V103" i="18"/>
  <c r="V104" i="18"/>
  <c r="V105" i="18"/>
  <c r="V106" i="18"/>
  <c r="W7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Y21" i="18" s="1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37" i="18"/>
  <c r="W38" i="18"/>
  <c r="W39" i="18"/>
  <c r="W40" i="18"/>
  <c r="W41" i="18"/>
  <c r="W42" i="18"/>
  <c r="W43" i="18"/>
  <c r="W44" i="18"/>
  <c r="W45" i="18"/>
  <c r="W46" i="18"/>
  <c r="W47" i="18"/>
  <c r="W48" i="18"/>
  <c r="W49" i="18"/>
  <c r="W50" i="18"/>
  <c r="W51" i="18"/>
  <c r="W52" i="18"/>
  <c r="W53" i="18"/>
  <c r="Y53" i="18" s="1"/>
  <c r="W54" i="18"/>
  <c r="W55" i="18"/>
  <c r="W56" i="18"/>
  <c r="W57" i="18"/>
  <c r="W58" i="18"/>
  <c r="W59" i="18"/>
  <c r="W60" i="18"/>
  <c r="W61" i="18"/>
  <c r="W62" i="18"/>
  <c r="W63" i="18"/>
  <c r="W64" i="18"/>
  <c r="W65" i="18"/>
  <c r="W66" i="18"/>
  <c r="W67" i="18"/>
  <c r="W68" i="18"/>
  <c r="W69" i="18"/>
  <c r="Y69" i="18" s="1"/>
  <c r="W70" i="18"/>
  <c r="W71" i="18"/>
  <c r="W72" i="18"/>
  <c r="W73" i="18"/>
  <c r="W74" i="18"/>
  <c r="W75" i="18"/>
  <c r="W76" i="18"/>
  <c r="W77" i="18"/>
  <c r="W78" i="18"/>
  <c r="W79" i="18"/>
  <c r="W80" i="18"/>
  <c r="W81" i="18"/>
  <c r="W82" i="18"/>
  <c r="W83" i="18"/>
  <c r="W84" i="18"/>
  <c r="W85" i="18"/>
  <c r="W86" i="18"/>
  <c r="W87" i="18"/>
  <c r="W88" i="18"/>
  <c r="W89" i="18"/>
  <c r="W90" i="18"/>
  <c r="W91" i="18"/>
  <c r="W92" i="18"/>
  <c r="W93" i="18"/>
  <c r="W94" i="18"/>
  <c r="W95" i="18"/>
  <c r="W96" i="18"/>
  <c r="W97" i="18"/>
  <c r="W98" i="18"/>
  <c r="W99" i="18"/>
  <c r="W100" i="18"/>
  <c r="W101" i="18"/>
  <c r="W102" i="18"/>
  <c r="W103" i="18"/>
  <c r="W104" i="18"/>
  <c r="W105" i="18"/>
  <c r="W106" i="18"/>
  <c r="X7" i="18"/>
  <c r="X9" i="18"/>
  <c r="X10" i="18"/>
  <c r="X11" i="18"/>
  <c r="X12" i="18"/>
  <c r="X13" i="18"/>
  <c r="X14" i="18"/>
  <c r="X15" i="18"/>
  <c r="X16" i="18"/>
  <c r="Y16" i="18" s="1"/>
  <c r="X17" i="18"/>
  <c r="X18" i="18"/>
  <c r="X19" i="18"/>
  <c r="Y19" i="18" s="1"/>
  <c r="X20" i="18"/>
  <c r="Y20" i="18" s="1"/>
  <c r="X21" i="18"/>
  <c r="X22" i="18"/>
  <c r="X23" i="18"/>
  <c r="Y23" i="18" s="1"/>
  <c r="X24" i="18"/>
  <c r="Y24" i="18" s="1"/>
  <c r="X25" i="18"/>
  <c r="X26" i="18"/>
  <c r="Y26" i="18"/>
  <c r="X27" i="18"/>
  <c r="X28" i="18"/>
  <c r="Y28" i="18" s="1"/>
  <c r="X29" i="18"/>
  <c r="X30" i="18"/>
  <c r="X31" i="18"/>
  <c r="Y31" i="18" s="1"/>
  <c r="X32" i="18"/>
  <c r="X33" i="18"/>
  <c r="X34" i="18"/>
  <c r="X35" i="18"/>
  <c r="X36" i="18"/>
  <c r="X37" i="18"/>
  <c r="X38" i="18"/>
  <c r="X39" i="18"/>
  <c r="X40" i="18"/>
  <c r="X41" i="18"/>
  <c r="X42" i="18"/>
  <c r="X43" i="18"/>
  <c r="Y43" i="18" s="1"/>
  <c r="X44" i="18"/>
  <c r="Y44" i="18" s="1"/>
  <c r="X45" i="18"/>
  <c r="X46" i="18"/>
  <c r="X47" i="18"/>
  <c r="Y47" i="18" s="1"/>
  <c r="X48" i="18"/>
  <c r="Y48" i="18" s="1"/>
  <c r="X49" i="18"/>
  <c r="X50" i="18"/>
  <c r="X51" i="18"/>
  <c r="Y51" i="18" s="1"/>
  <c r="X52" i="18"/>
  <c r="Y52" i="18" s="1"/>
  <c r="X53" i="18"/>
  <c r="X54" i="18"/>
  <c r="X55" i="18"/>
  <c r="Y55" i="18" s="1"/>
  <c r="X56" i="18"/>
  <c r="Y56" i="18" s="1"/>
  <c r="X57" i="18"/>
  <c r="X58" i="18"/>
  <c r="X59" i="18"/>
  <c r="Y59" i="18" s="1"/>
  <c r="X60" i="18"/>
  <c r="Y60" i="18" s="1"/>
  <c r="X61" i="18"/>
  <c r="X62" i="18"/>
  <c r="X63" i="18"/>
  <c r="Y63" i="18" s="1"/>
  <c r="X64" i="18"/>
  <c r="Y64" i="18" s="1"/>
  <c r="X65" i="18"/>
  <c r="X66" i="18"/>
  <c r="X67" i="18"/>
  <c r="Y67" i="18" s="1"/>
  <c r="X68" i="18"/>
  <c r="Y68" i="18" s="1"/>
  <c r="X69" i="18"/>
  <c r="X70" i="18"/>
  <c r="X71" i="18"/>
  <c r="Y71" i="18" s="1"/>
  <c r="X72" i="18"/>
  <c r="Y72" i="18" s="1"/>
  <c r="X73" i="18"/>
  <c r="X74" i="18"/>
  <c r="X75" i="18"/>
  <c r="X76" i="18"/>
  <c r="X77" i="18"/>
  <c r="X78" i="18"/>
  <c r="X79" i="18"/>
  <c r="X80" i="18"/>
  <c r="Y80" i="18" s="1"/>
  <c r="X81" i="18"/>
  <c r="X82" i="18"/>
  <c r="X83" i="18"/>
  <c r="Y83" i="18" s="1"/>
  <c r="X84" i="18"/>
  <c r="Y84" i="18" s="1"/>
  <c r="X85" i="18"/>
  <c r="X86" i="18"/>
  <c r="Y86" i="18"/>
  <c r="X87" i="18"/>
  <c r="X88" i="18"/>
  <c r="X89" i="18"/>
  <c r="X90" i="18"/>
  <c r="Y90" i="18"/>
  <c r="X91" i="18"/>
  <c r="X92" i="18"/>
  <c r="X93" i="18"/>
  <c r="X94" i="18"/>
  <c r="X95" i="18"/>
  <c r="X96" i="18"/>
  <c r="X97" i="18"/>
  <c r="X98" i="18"/>
  <c r="X99" i="18"/>
  <c r="Y99" i="18" s="1"/>
  <c r="X100" i="18"/>
  <c r="Y100" i="18" s="1"/>
  <c r="X101" i="18"/>
  <c r="X102" i="18"/>
  <c r="X103" i="18"/>
  <c r="X104" i="18"/>
  <c r="Y104" i="18" s="1"/>
  <c r="X105" i="18"/>
  <c r="X106" i="18"/>
  <c r="Y106" i="18"/>
  <c r="Y11" i="18"/>
  <c r="Y12" i="18"/>
  <c r="Y15" i="18"/>
  <c r="Y27" i="18"/>
  <c r="Y32" i="18"/>
  <c r="Y35" i="18"/>
  <c r="Y36" i="18"/>
  <c r="Y39" i="18"/>
  <c r="Y40" i="18"/>
  <c r="Y50" i="18"/>
  <c r="Y66" i="18"/>
  <c r="Y75" i="18"/>
  <c r="Y76" i="18"/>
  <c r="Y79" i="18"/>
  <c r="Y85" i="18"/>
  <c r="Y87" i="18"/>
  <c r="Y88" i="18"/>
  <c r="Y91" i="18"/>
  <c r="Y92" i="18"/>
  <c r="Y95" i="18"/>
  <c r="Y96" i="18"/>
  <c r="Y101" i="18"/>
  <c r="Y103" i="18"/>
  <c r="C10" i="33"/>
  <c r="T9" i="19"/>
  <c r="T10" i="19"/>
  <c r="T11" i="19"/>
  <c r="T12" i="19"/>
  <c r="T13" i="19"/>
  <c r="T14" i="19"/>
  <c r="T15" i="19"/>
  <c r="T16" i="19"/>
  <c r="T17" i="19"/>
  <c r="T18" i="19"/>
  <c r="T19" i="19"/>
  <c r="T20" i="19"/>
  <c r="T21" i="19"/>
  <c r="T22" i="19"/>
  <c r="T23" i="19"/>
  <c r="T24" i="19"/>
  <c r="T25" i="19"/>
  <c r="T26" i="19"/>
  <c r="T27" i="19"/>
  <c r="T28" i="19"/>
  <c r="T29" i="19"/>
  <c r="T30" i="19"/>
  <c r="T31" i="19"/>
  <c r="T32" i="19"/>
  <c r="T33" i="19"/>
  <c r="T34" i="19"/>
  <c r="T35" i="19"/>
  <c r="T36" i="19"/>
  <c r="T37" i="19"/>
  <c r="T38" i="19"/>
  <c r="T39" i="19"/>
  <c r="T40" i="19"/>
  <c r="T41" i="19"/>
  <c r="T42" i="19"/>
  <c r="T43" i="19"/>
  <c r="T44" i="19"/>
  <c r="T45" i="19"/>
  <c r="T46" i="19"/>
  <c r="T47" i="19"/>
  <c r="T48" i="19"/>
  <c r="T49" i="19"/>
  <c r="T50" i="19"/>
  <c r="T51" i="19"/>
  <c r="T52" i="19"/>
  <c r="T53" i="19"/>
  <c r="T54" i="19"/>
  <c r="T55" i="19"/>
  <c r="T56" i="19"/>
  <c r="T57" i="19"/>
  <c r="T58" i="19"/>
  <c r="T59" i="19"/>
  <c r="T60" i="19"/>
  <c r="T61" i="19"/>
  <c r="T62" i="19"/>
  <c r="T63" i="19"/>
  <c r="T64" i="19"/>
  <c r="T65" i="19"/>
  <c r="T66" i="19"/>
  <c r="T67" i="19"/>
  <c r="T68" i="19"/>
  <c r="T69" i="19"/>
  <c r="T70" i="19"/>
  <c r="T71" i="19"/>
  <c r="T72" i="19"/>
  <c r="T73" i="19"/>
  <c r="T74" i="19"/>
  <c r="T75" i="19"/>
  <c r="T76" i="19"/>
  <c r="T77" i="19"/>
  <c r="T78" i="19"/>
  <c r="T79" i="19"/>
  <c r="T80" i="19"/>
  <c r="T81" i="19"/>
  <c r="T82" i="19"/>
  <c r="T83" i="19"/>
  <c r="T84" i="19"/>
  <c r="T85" i="19"/>
  <c r="T86" i="19"/>
  <c r="T87" i="19"/>
  <c r="T88" i="19"/>
  <c r="T89" i="19"/>
  <c r="T90" i="19"/>
  <c r="T91" i="19"/>
  <c r="T92" i="19"/>
  <c r="T93" i="19"/>
  <c r="T94" i="19"/>
  <c r="T95" i="19"/>
  <c r="T96" i="19"/>
  <c r="T97" i="19"/>
  <c r="T98" i="19"/>
  <c r="T99" i="19"/>
  <c r="T100" i="19"/>
  <c r="T101" i="19"/>
  <c r="T102" i="19"/>
  <c r="T103" i="19"/>
  <c r="T104" i="19"/>
  <c r="T105" i="19"/>
  <c r="T106" i="19"/>
  <c r="U9" i="19"/>
  <c r="U10" i="19"/>
  <c r="U11" i="19"/>
  <c r="U12" i="19"/>
  <c r="U13" i="19"/>
  <c r="U14" i="19"/>
  <c r="U15" i="19"/>
  <c r="U16" i="19"/>
  <c r="U17" i="19"/>
  <c r="U18" i="19"/>
  <c r="U19" i="19"/>
  <c r="U20" i="19"/>
  <c r="U21" i="19"/>
  <c r="U22" i="19"/>
  <c r="U23" i="19"/>
  <c r="U24" i="19"/>
  <c r="U25" i="19"/>
  <c r="U26" i="19"/>
  <c r="U27" i="19"/>
  <c r="U28" i="19"/>
  <c r="U29" i="19"/>
  <c r="U30" i="19"/>
  <c r="U31" i="19"/>
  <c r="U32" i="19"/>
  <c r="U33" i="19"/>
  <c r="U34" i="19"/>
  <c r="U35" i="19"/>
  <c r="U36" i="19"/>
  <c r="U37" i="19"/>
  <c r="U38" i="19"/>
  <c r="U39" i="19"/>
  <c r="U40" i="19"/>
  <c r="U41" i="19"/>
  <c r="U42" i="19"/>
  <c r="U43" i="19"/>
  <c r="U44" i="19"/>
  <c r="U45" i="19"/>
  <c r="U46" i="19"/>
  <c r="U47" i="19"/>
  <c r="U48" i="19"/>
  <c r="U49" i="19"/>
  <c r="U50" i="19"/>
  <c r="U51" i="19"/>
  <c r="U52" i="19"/>
  <c r="U53" i="19"/>
  <c r="U54" i="19"/>
  <c r="U55" i="19"/>
  <c r="U56" i="19"/>
  <c r="U57" i="19"/>
  <c r="U58" i="19"/>
  <c r="U59" i="19"/>
  <c r="U60" i="19"/>
  <c r="U61" i="19"/>
  <c r="U62" i="19"/>
  <c r="U63" i="19"/>
  <c r="U64" i="19"/>
  <c r="U65" i="19"/>
  <c r="U66" i="19"/>
  <c r="U67" i="19"/>
  <c r="U68" i="19"/>
  <c r="U69" i="19"/>
  <c r="U70" i="19"/>
  <c r="U71" i="19"/>
  <c r="U72" i="19"/>
  <c r="U73" i="19"/>
  <c r="U74" i="19"/>
  <c r="U75" i="19"/>
  <c r="U76" i="19"/>
  <c r="U77" i="19"/>
  <c r="U78" i="19"/>
  <c r="U79" i="19"/>
  <c r="U80" i="19"/>
  <c r="U81" i="19"/>
  <c r="U82" i="19"/>
  <c r="U83" i="19"/>
  <c r="U84" i="19"/>
  <c r="U85" i="19"/>
  <c r="U86" i="19"/>
  <c r="U87" i="19"/>
  <c r="U88" i="19"/>
  <c r="U89" i="19"/>
  <c r="U90" i="19"/>
  <c r="U91" i="19"/>
  <c r="U92" i="19"/>
  <c r="U93" i="19"/>
  <c r="U94" i="19"/>
  <c r="U95" i="19"/>
  <c r="U96" i="19"/>
  <c r="U97" i="19"/>
  <c r="U98" i="19"/>
  <c r="U99" i="19"/>
  <c r="U100" i="19"/>
  <c r="U101" i="19"/>
  <c r="U102" i="19"/>
  <c r="U103" i="19"/>
  <c r="U104" i="19"/>
  <c r="U105" i="19"/>
  <c r="U106" i="19"/>
  <c r="V9" i="19"/>
  <c r="V10" i="19"/>
  <c r="V11" i="19"/>
  <c r="V12" i="19"/>
  <c r="V13" i="19"/>
  <c r="V14" i="19"/>
  <c r="V15" i="19"/>
  <c r="V16" i="19"/>
  <c r="V17" i="19"/>
  <c r="V18" i="19"/>
  <c r="V19" i="19"/>
  <c r="V20" i="19"/>
  <c r="V21" i="19"/>
  <c r="V22" i="19"/>
  <c r="V23" i="19"/>
  <c r="V24" i="19"/>
  <c r="V25" i="19"/>
  <c r="V26" i="19"/>
  <c r="V27" i="19"/>
  <c r="V28" i="19"/>
  <c r="V29" i="19"/>
  <c r="V30" i="19"/>
  <c r="V31" i="19"/>
  <c r="V32" i="19"/>
  <c r="V33" i="19"/>
  <c r="V34" i="19"/>
  <c r="V35" i="19"/>
  <c r="V36" i="19"/>
  <c r="V37" i="19"/>
  <c r="V38" i="19"/>
  <c r="V39" i="19"/>
  <c r="V40" i="19"/>
  <c r="V41" i="19"/>
  <c r="V42" i="19"/>
  <c r="V43" i="19"/>
  <c r="V44" i="19"/>
  <c r="V45" i="19"/>
  <c r="V46" i="19"/>
  <c r="V47" i="19"/>
  <c r="V48" i="19"/>
  <c r="V49" i="19"/>
  <c r="V50" i="19"/>
  <c r="V51" i="19"/>
  <c r="V52" i="19"/>
  <c r="V53" i="19"/>
  <c r="V54" i="19"/>
  <c r="V55" i="19"/>
  <c r="V56" i="19"/>
  <c r="V57" i="19"/>
  <c r="V58" i="19"/>
  <c r="V59" i="19"/>
  <c r="V60" i="19"/>
  <c r="V61" i="19"/>
  <c r="V62" i="19"/>
  <c r="V63" i="19"/>
  <c r="V64" i="19"/>
  <c r="V65" i="19"/>
  <c r="V66" i="19"/>
  <c r="V67" i="19"/>
  <c r="V68" i="19"/>
  <c r="V69" i="19"/>
  <c r="V70" i="19"/>
  <c r="V71" i="19"/>
  <c r="V72" i="19"/>
  <c r="V73" i="19"/>
  <c r="V74" i="19"/>
  <c r="V75" i="19"/>
  <c r="V76" i="19"/>
  <c r="V77" i="19"/>
  <c r="V78" i="19"/>
  <c r="V79" i="19"/>
  <c r="V80" i="19"/>
  <c r="V81" i="19"/>
  <c r="V82" i="19"/>
  <c r="V83" i="19"/>
  <c r="V84" i="19"/>
  <c r="V85" i="19"/>
  <c r="V86" i="19"/>
  <c r="V87" i="19"/>
  <c r="V88" i="19"/>
  <c r="V89" i="19"/>
  <c r="V90" i="19"/>
  <c r="V91" i="19"/>
  <c r="V92" i="19"/>
  <c r="V93" i="19"/>
  <c r="V94" i="19"/>
  <c r="V95" i="19"/>
  <c r="V96" i="19"/>
  <c r="V97" i="19"/>
  <c r="V98" i="19"/>
  <c r="V99" i="19"/>
  <c r="V100" i="19"/>
  <c r="V101" i="19"/>
  <c r="V102" i="19"/>
  <c r="V103" i="19"/>
  <c r="V104" i="19"/>
  <c r="V105" i="19"/>
  <c r="V106" i="19"/>
  <c r="W9" i="19"/>
  <c r="W10" i="19"/>
  <c r="W11" i="19"/>
  <c r="W12" i="19"/>
  <c r="W13" i="19"/>
  <c r="W14" i="19"/>
  <c r="W15" i="19"/>
  <c r="W16" i="19"/>
  <c r="W17" i="19"/>
  <c r="W18" i="19"/>
  <c r="W19" i="19"/>
  <c r="W20" i="19"/>
  <c r="W21" i="19"/>
  <c r="W22" i="19"/>
  <c r="W23" i="19"/>
  <c r="W24" i="19"/>
  <c r="W25" i="19"/>
  <c r="W26" i="19"/>
  <c r="W27" i="19"/>
  <c r="W28" i="19"/>
  <c r="W29" i="19"/>
  <c r="W30" i="19"/>
  <c r="W31" i="19"/>
  <c r="W32" i="19"/>
  <c r="W33" i="19"/>
  <c r="W34" i="19"/>
  <c r="W35" i="19"/>
  <c r="W36" i="19"/>
  <c r="W37" i="19"/>
  <c r="W38" i="19"/>
  <c r="W39" i="19"/>
  <c r="W40" i="19"/>
  <c r="W41" i="19"/>
  <c r="W42" i="19"/>
  <c r="W43" i="19"/>
  <c r="W44" i="19"/>
  <c r="W45" i="19"/>
  <c r="W46" i="19"/>
  <c r="W47" i="19"/>
  <c r="W48" i="19"/>
  <c r="W49" i="19"/>
  <c r="W50" i="19"/>
  <c r="W51" i="19"/>
  <c r="W52" i="19"/>
  <c r="W53" i="19"/>
  <c r="W54" i="19"/>
  <c r="W55" i="19"/>
  <c r="W56" i="19"/>
  <c r="W57" i="19"/>
  <c r="W58" i="19"/>
  <c r="W59" i="19"/>
  <c r="W60" i="19"/>
  <c r="W61" i="19"/>
  <c r="W62" i="19"/>
  <c r="W63" i="19"/>
  <c r="W64" i="19"/>
  <c r="W65" i="19"/>
  <c r="W66" i="19"/>
  <c r="W67" i="19"/>
  <c r="W68" i="19"/>
  <c r="W69" i="19"/>
  <c r="W70" i="19"/>
  <c r="W71" i="19"/>
  <c r="W72" i="19"/>
  <c r="W73" i="19"/>
  <c r="W74" i="19"/>
  <c r="W75" i="19"/>
  <c r="W76" i="19"/>
  <c r="W77" i="19"/>
  <c r="W78" i="19"/>
  <c r="W79" i="19"/>
  <c r="W80" i="19"/>
  <c r="W81" i="19"/>
  <c r="W82" i="19"/>
  <c r="W83" i="19"/>
  <c r="W84" i="19"/>
  <c r="W85" i="19"/>
  <c r="W86" i="19"/>
  <c r="W87" i="19"/>
  <c r="W88" i="19"/>
  <c r="W89" i="19"/>
  <c r="W90" i="19"/>
  <c r="W91" i="19"/>
  <c r="W92" i="19"/>
  <c r="W93" i="19"/>
  <c r="W94" i="19"/>
  <c r="W95" i="19"/>
  <c r="W96" i="19"/>
  <c r="W97" i="19"/>
  <c r="W98" i="19"/>
  <c r="W99" i="19"/>
  <c r="W100" i="19"/>
  <c r="W101" i="19"/>
  <c r="W102" i="19"/>
  <c r="W103" i="19"/>
  <c r="W104" i="19"/>
  <c r="W105" i="19"/>
  <c r="W106" i="19"/>
  <c r="X9" i="19"/>
  <c r="X10" i="19"/>
  <c r="X11" i="19"/>
  <c r="X12" i="19"/>
  <c r="X13" i="19"/>
  <c r="X14" i="19"/>
  <c r="X15" i="19"/>
  <c r="X16" i="19"/>
  <c r="X17" i="19"/>
  <c r="X18" i="19"/>
  <c r="X19" i="19"/>
  <c r="X20" i="19"/>
  <c r="X21" i="19"/>
  <c r="X22" i="19"/>
  <c r="X23" i="19"/>
  <c r="X24" i="19"/>
  <c r="X25" i="19"/>
  <c r="X26" i="19"/>
  <c r="X27" i="19"/>
  <c r="X28" i="19"/>
  <c r="X29" i="19"/>
  <c r="X30" i="19"/>
  <c r="X31" i="19"/>
  <c r="X32" i="19"/>
  <c r="X33" i="19"/>
  <c r="X34" i="19"/>
  <c r="X35" i="19"/>
  <c r="X36" i="19"/>
  <c r="X37" i="19"/>
  <c r="X38" i="19"/>
  <c r="X39" i="19"/>
  <c r="X40" i="19"/>
  <c r="X41" i="19"/>
  <c r="X42" i="19"/>
  <c r="X43" i="19"/>
  <c r="X44" i="19"/>
  <c r="X45" i="19"/>
  <c r="X46" i="19"/>
  <c r="X47" i="19"/>
  <c r="X48" i="19"/>
  <c r="X49" i="19"/>
  <c r="X50" i="19"/>
  <c r="X51" i="19"/>
  <c r="X52" i="19"/>
  <c r="X53" i="19"/>
  <c r="X54" i="19"/>
  <c r="X55" i="19"/>
  <c r="X56" i="19"/>
  <c r="X57" i="19"/>
  <c r="X58" i="19"/>
  <c r="X59" i="19"/>
  <c r="X60" i="19"/>
  <c r="X61" i="19"/>
  <c r="X62" i="19"/>
  <c r="X63" i="19"/>
  <c r="X64" i="19"/>
  <c r="X65" i="19"/>
  <c r="X66" i="19"/>
  <c r="X67" i="19"/>
  <c r="X68" i="19"/>
  <c r="X69" i="19"/>
  <c r="X70" i="19"/>
  <c r="X71" i="19"/>
  <c r="X72" i="19"/>
  <c r="X73" i="19"/>
  <c r="X74" i="19"/>
  <c r="X75" i="19"/>
  <c r="X76" i="19"/>
  <c r="X77" i="19"/>
  <c r="X78" i="19"/>
  <c r="X79" i="19"/>
  <c r="X80" i="19"/>
  <c r="X81" i="19"/>
  <c r="X82" i="19"/>
  <c r="X83" i="19"/>
  <c r="X84" i="19"/>
  <c r="X85" i="19"/>
  <c r="X86" i="19"/>
  <c r="X87" i="19"/>
  <c r="X88" i="19"/>
  <c r="X89" i="19"/>
  <c r="X90" i="19"/>
  <c r="X91" i="19"/>
  <c r="X92" i="19"/>
  <c r="X93" i="19"/>
  <c r="X94" i="19"/>
  <c r="X95" i="19"/>
  <c r="X96" i="19"/>
  <c r="X97" i="19"/>
  <c r="X98" i="19"/>
  <c r="X99" i="19"/>
  <c r="X100" i="19"/>
  <c r="X101" i="19"/>
  <c r="X102" i="19"/>
  <c r="X103" i="19"/>
  <c r="X104" i="19"/>
  <c r="X105" i="19"/>
  <c r="X106" i="19"/>
  <c r="Y9" i="19"/>
  <c r="Y12" i="19"/>
  <c r="Y13" i="19"/>
  <c r="Y16" i="19"/>
  <c r="Y17" i="19"/>
  <c r="Y20" i="19"/>
  <c r="Y21" i="19"/>
  <c r="Y24" i="19"/>
  <c r="Y25" i="19"/>
  <c r="Y28" i="19"/>
  <c r="Y29" i="19"/>
  <c r="Y32" i="19"/>
  <c r="Y33" i="19"/>
  <c r="Y36" i="19"/>
  <c r="Y37" i="19"/>
  <c r="Y40" i="19"/>
  <c r="Y41" i="19"/>
  <c r="Y44" i="19"/>
  <c r="Y45" i="19"/>
  <c r="Y48" i="19"/>
  <c r="Y49" i="19"/>
  <c r="Y52" i="19"/>
  <c r="Y53" i="19"/>
  <c r="Y56" i="19"/>
  <c r="Y57" i="19"/>
  <c r="Y60" i="19"/>
  <c r="Y61" i="19"/>
  <c r="Y64" i="19"/>
  <c r="Y65" i="19"/>
  <c r="Y68" i="19"/>
  <c r="Y69" i="19"/>
  <c r="Y72" i="19"/>
  <c r="Y73" i="19"/>
  <c r="Y76" i="19"/>
  <c r="Y77" i="19"/>
  <c r="Y80" i="19"/>
  <c r="Y81" i="19"/>
  <c r="Y84" i="19"/>
  <c r="Y85" i="19"/>
  <c r="Y88" i="19"/>
  <c r="Y89" i="19"/>
  <c r="Y92" i="19"/>
  <c r="Y93" i="19"/>
  <c r="Y96" i="19"/>
  <c r="Y97" i="19"/>
  <c r="Y100" i="19"/>
  <c r="Y101" i="19"/>
  <c r="Y104" i="19"/>
  <c r="Y105" i="19"/>
  <c r="C11" i="33"/>
  <c r="T7" i="20"/>
  <c r="T8" i="20"/>
  <c r="T9" i="20"/>
  <c r="T10" i="20"/>
  <c r="T11" i="20"/>
  <c r="Y11" i="20" s="1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Y27" i="20" s="1"/>
  <c r="T28" i="20"/>
  <c r="T29" i="20"/>
  <c r="T30" i="20"/>
  <c r="T31" i="20"/>
  <c r="T32" i="20"/>
  <c r="T33" i="20"/>
  <c r="T34" i="20"/>
  <c r="T35" i="20"/>
  <c r="Y35" i="20" s="1"/>
  <c r="T36" i="20"/>
  <c r="T37" i="20"/>
  <c r="T38" i="20"/>
  <c r="T39" i="20"/>
  <c r="T40" i="20"/>
  <c r="T41" i="20"/>
  <c r="T42" i="20"/>
  <c r="T43" i="20"/>
  <c r="Y43" i="20" s="1"/>
  <c r="T44" i="20"/>
  <c r="T45" i="20"/>
  <c r="T46" i="20"/>
  <c r="T47" i="20"/>
  <c r="T48" i="20"/>
  <c r="T49" i="20"/>
  <c r="T50" i="20"/>
  <c r="T51" i="20"/>
  <c r="Y51" i="20" s="1"/>
  <c r="T52" i="20"/>
  <c r="T53" i="20"/>
  <c r="T54" i="20"/>
  <c r="T55" i="20"/>
  <c r="T56" i="20"/>
  <c r="T57" i="20"/>
  <c r="T58" i="20"/>
  <c r="T59" i="20"/>
  <c r="Y59" i="20" s="1"/>
  <c r="T60" i="20"/>
  <c r="T61" i="20"/>
  <c r="T62" i="20"/>
  <c r="T63" i="20"/>
  <c r="T64" i="20"/>
  <c r="T65" i="20"/>
  <c r="T66" i="20"/>
  <c r="T67" i="20"/>
  <c r="T68" i="20"/>
  <c r="T69" i="20"/>
  <c r="T70" i="20"/>
  <c r="T71" i="20"/>
  <c r="T72" i="20"/>
  <c r="T73" i="20"/>
  <c r="T74" i="20"/>
  <c r="T75" i="20"/>
  <c r="Y75" i="20" s="1"/>
  <c r="T76" i="20"/>
  <c r="T77" i="20"/>
  <c r="T78" i="20"/>
  <c r="T79" i="20"/>
  <c r="T80" i="20"/>
  <c r="T81" i="20"/>
  <c r="T82" i="20"/>
  <c r="T83" i="20"/>
  <c r="T84" i="20"/>
  <c r="T85" i="20"/>
  <c r="T86" i="20"/>
  <c r="T87" i="20"/>
  <c r="T88" i="20"/>
  <c r="T89" i="20"/>
  <c r="T90" i="20"/>
  <c r="T91" i="20"/>
  <c r="Y91" i="20" s="1"/>
  <c r="T92" i="20"/>
  <c r="T93" i="20"/>
  <c r="T94" i="20"/>
  <c r="T95" i="20"/>
  <c r="T96" i="20"/>
  <c r="T97" i="20"/>
  <c r="T98" i="20"/>
  <c r="T99" i="20"/>
  <c r="Y99" i="20" s="1"/>
  <c r="T100" i="20"/>
  <c r="T101" i="20"/>
  <c r="T102" i="20"/>
  <c r="T103" i="20"/>
  <c r="T104" i="20"/>
  <c r="T105" i="20"/>
  <c r="T106" i="20"/>
  <c r="T108" i="20"/>
  <c r="D11" i="33" s="1"/>
  <c r="U7" i="20"/>
  <c r="U8" i="20"/>
  <c r="U9" i="20"/>
  <c r="U10" i="20"/>
  <c r="Y10" i="20" s="1"/>
  <c r="U11" i="20"/>
  <c r="U12" i="20"/>
  <c r="U13" i="20"/>
  <c r="Y13" i="20" s="1"/>
  <c r="U14" i="20"/>
  <c r="U15" i="20"/>
  <c r="U16" i="20"/>
  <c r="U17" i="20"/>
  <c r="U18" i="20"/>
  <c r="U19" i="20"/>
  <c r="U20" i="20"/>
  <c r="U21" i="20"/>
  <c r="Y21" i="20" s="1"/>
  <c r="U22" i="20"/>
  <c r="Y22" i="20" s="1"/>
  <c r="U23" i="20"/>
  <c r="U24" i="20"/>
  <c r="U25" i="20"/>
  <c r="U26" i="20"/>
  <c r="Y26" i="20" s="1"/>
  <c r="U27" i="20"/>
  <c r="U28" i="20"/>
  <c r="U29" i="20"/>
  <c r="Y29" i="20" s="1"/>
  <c r="U30" i="20"/>
  <c r="Y30" i="20" s="1"/>
  <c r="U31" i="20"/>
  <c r="U32" i="20"/>
  <c r="U33" i="20"/>
  <c r="U34" i="20"/>
  <c r="U35" i="20"/>
  <c r="U36" i="20"/>
  <c r="U37" i="20"/>
  <c r="Y37" i="20" s="1"/>
  <c r="U38" i="20"/>
  <c r="U39" i="20"/>
  <c r="U40" i="20"/>
  <c r="U41" i="20"/>
  <c r="U42" i="20"/>
  <c r="Y42" i="20" s="1"/>
  <c r="U43" i="20"/>
  <c r="U44" i="20"/>
  <c r="U45" i="20"/>
  <c r="U46" i="20"/>
  <c r="Y46" i="20" s="1"/>
  <c r="U47" i="20"/>
  <c r="U48" i="20"/>
  <c r="U49" i="20"/>
  <c r="U50" i="20"/>
  <c r="U51" i="20"/>
  <c r="U52" i="20"/>
  <c r="U53" i="20"/>
  <c r="Y53" i="20" s="1"/>
  <c r="U54" i="20"/>
  <c r="U55" i="20"/>
  <c r="U56" i="20"/>
  <c r="U57" i="20"/>
  <c r="U58" i="20"/>
  <c r="Y58" i="20" s="1"/>
  <c r="U59" i="20"/>
  <c r="U60" i="20"/>
  <c r="U61" i="20"/>
  <c r="U62" i="20"/>
  <c r="U63" i="20"/>
  <c r="U64" i="20"/>
  <c r="U65" i="20"/>
  <c r="U66" i="20"/>
  <c r="U67" i="20"/>
  <c r="U68" i="20"/>
  <c r="U69" i="20"/>
  <c r="U70" i="20"/>
  <c r="Y70" i="20" s="1"/>
  <c r="U71" i="20"/>
  <c r="U72" i="20"/>
  <c r="U73" i="20"/>
  <c r="U74" i="20"/>
  <c r="Y74" i="20" s="1"/>
  <c r="U75" i="20"/>
  <c r="U76" i="20"/>
  <c r="U77" i="20"/>
  <c r="Y77" i="20" s="1"/>
  <c r="U78" i="20"/>
  <c r="U79" i="20"/>
  <c r="U80" i="20"/>
  <c r="U81" i="20"/>
  <c r="U82" i="20"/>
  <c r="U83" i="20"/>
  <c r="U84" i="20"/>
  <c r="U85" i="20"/>
  <c r="Y85" i="20" s="1"/>
  <c r="U86" i="20"/>
  <c r="Y86" i="20" s="1"/>
  <c r="U87" i="20"/>
  <c r="U88" i="20"/>
  <c r="U89" i="20"/>
  <c r="U90" i="20"/>
  <c r="Y90" i="20" s="1"/>
  <c r="U91" i="20"/>
  <c r="U92" i="20"/>
  <c r="U93" i="20"/>
  <c r="Y93" i="20" s="1"/>
  <c r="U94" i="20"/>
  <c r="Y94" i="20" s="1"/>
  <c r="U95" i="20"/>
  <c r="U96" i="20"/>
  <c r="U97" i="20"/>
  <c r="U98" i="20"/>
  <c r="U99" i="20"/>
  <c r="U100" i="20"/>
  <c r="U101" i="20"/>
  <c r="Y101" i="20" s="1"/>
  <c r="U102" i="20"/>
  <c r="U103" i="20"/>
  <c r="U104" i="20"/>
  <c r="U105" i="20"/>
  <c r="U106" i="20"/>
  <c r="Y106" i="20" s="1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Y19" i="20" s="1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Y34" i="20" s="1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V55" i="20"/>
  <c r="V56" i="20"/>
  <c r="V57" i="20"/>
  <c r="V58" i="20"/>
  <c r="V59" i="20"/>
  <c r="V60" i="20"/>
  <c r="V61" i="20"/>
  <c r="V62" i="20"/>
  <c r="V63" i="20"/>
  <c r="V64" i="20"/>
  <c r="V65" i="20"/>
  <c r="V66" i="20"/>
  <c r="V67" i="20"/>
  <c r="V68" i="20"/>
  <c r="V69" i="20"/>
  <c r="Y69" i="20"/>
  <c r="V70" i="20"/>
  <c r="V71" i="20"/>
  <c r="V72" i="20"/>
  <c r="V73" i="20"/>
  <c r="Y73" i="20"/>
  <c r="V74" i="20"/>
  <c r="V75" i="20"/>
  <c r="V76" i="20"/>
  <c r="V77" i="20"/>
  <c r="V78" i="20"/>
  <c r="V79" i="20"/>
  <c r="V80" i="20"/>
  <c r="V81" i="20"/>
  <c r="V82" i="20"/>
  <c r="V83" i="20"/>
  <c r="V84" i="20"/>
  <c r="V85" i="20"/>
  <c r="V86" i="20"/>
  <c r="V87" i="20"/>
  <c r="V88" i="20"/>
  <c r="V89" i="20"/>
  <c r="V90" i="20"/>
  <c r="V91" i="20"/>
  <c r="V92" i="20"/>
  <c r="V93" i="20"/>
  <c r="V94" i="20"/>
  <c r="V95" i="20"/>
  <c r="V96" i="20"/>
  <c r="V97" i="20"/>
  <c r="V98" i="20"/>
  <c r="V99" i="20"/>
  <c r="V100" i="20"/>
  <c r="V101" i="20"/>
  <c r="V102" i="20"/>
  <c r="V103" i="20"/>
  <c r="V104" i="20"/>
  <c r="V105" i="20"/>
  <c r="V106" i="20"/>
  <c r="W7" i="20"/>
  <c r="W8" i="20"/>
  <c r="W9" i="20"/>
  <c r="W10" i="20"/>
  <c r="W11" i="20"/>
  <c r="W12" i="20"/>
  <c r="W13" i="20"/>
  <c r="W14" i="20"/>
  <c r="W15" i="20"/>
  <c r="W16" i="20"/>
  <c r="W17" i="20"/>
  <c r="W18" i="20"/>
  <c r="W19" i="20"/>
  <c r="W20" i="20"/>
  <c r="W21" i="20"/>
  <c r="W22" i="20"/>
  <c r="W23" i="20"/>
  <c r="W24" i="20"/>
  <c r="W25" i="20"/>
  <c r="Y25" i="20" s="1"/>
  <c r="W26" i="20"/>
  <c r="W27" i="20"/>
  <c r="W28" i="20"/>
  <c r="Y28" i="20" s="1"/>
  <c r="W29" i="20"/>
  <c r="W30" i="20"/>
  <c r="W31" i="20"/>
  <c r="W32" i="20"/>
  <c r="W33" i="20"/>
  <c r="W34" i="20"/>
  <c r="W35" i="20"/>
  <c r="W36" i="20"/>
  <c r="W37" i="20"/>
  <c r="W38" i="20"/>
  <c r="W39" i="20"/>
  <c r="W40" i="20"/>
  <c r="W41" i="20"/>
  <c r="W42" i="20"/>
  <c r="W43" i="20"/>
  <c r="W44" i="20"/>
  <c r="Y44" i="20" s="1"/>
  <c r="W45" i="20"/>
  <c r="W46" i="20"/>
  <c r="W47" i="20"/>
  <c r="W48" i="20"/>
  <c r="W49" i="20"/>
  <c r="W50" i="20"/>
  <c r="W51" i="20"/>
  <c r="W52" i="20"/>
  <c r="W53" i="20"/>
  <c r="W54" i="20"/>
  <c r="W55" i="20"/>
  <c r="W56" i="20"/>
  <c r="W57" i="20"/>
  <c r="W58" i="20"/>
  <c r="W59" i="20"/>
  <c r="W60" i="20"/>
  <c r="Y60" i="20" s="1"/>
  <c r="W61" i="20"/>
  <c r="W62" i="20"/>
  <c r="W63" i="20"/>
  <c r="W64" i="20"/>
  <c r="W65" i="20"/>
  <c r="W66" i="20"/>
  <c r="W67" i="20"/>
  <c r="W68" i="20"/>
  <c r="W69" i="20"/>
  <c r="W70" i="20"/>
  <c r="W71" i="20"/>
  <c r="W72" i="20"/>
  <c r="W73" i="20"/>
  <c r="W74" i="20"/>
  <c r="W75" i="20"/>
  <c r="W76" i="20"/>
  <c r="Y76" i="20" s="1"/>
  <c r="W77" i="20"/>
  <c r="W78" i="20"/>
  <c r="W79" i="20"/>
  <c r="W80" i="20"/>
  <c r="W81" i="20"/>
  <c r="W82" i="20"/>
  <c r="W83" i="20"/>
  <c r="W84" i="20"/>
  <c r="W85" i="20"/>
  <c r="W86" i="20"/>
  <c r="W87" i="20"/>
  <c r="W88" i="20"/>
  <c r="W89" i="20"/>
  <c r="Y89" i="20" s="1"/>
  <c r="W90" i="20"/>
  <c r="W91" i="20"/>
  <c r="W92" i="20"/>
  <c r="W93" i="20"/>
  <c r="W94" i="20"/>
  <c r="W95" i="20"/>
  <c r="W96" i="20"/>
  <c r="W97" i="20"/>
  <c r="W98" i="20"/>
  <c r="W99" i="20"/>
  <c r="W100" i="20"/>
  <c r="W101" i="20"/>
  <c r="W102" i="20"/>
  <c r="W103" i="20"/>
  <c r="W104" i="20"/>
  <c r="W105" i="20"/>
  <c r="W106" i="20"/>
  <c r="X7" i="20"/>
  <c r="X8" i="20"/>
  <c r="Y8" i="20" s="1"/>
  <c r="X9" i="20"/>
  <c r="X10" i="20"/>
  <c r="X11" i="20"/>
  <c r="X12" i="20"/>
  <c r="X13" i="20"/>
  <c r="X14" i="20"/>
  <c r="X15" i="20"/>
  <c r="X16" i="20"/>
  <c r="X17" i="20"/>
  <c r="X18" i="20"/>
  <c r="X19" i="20"/>
  <c r="X20" i="20"/>
  <c r="X21" i="20"/>
  <c r="X22" i="20"/>
  <c r="X23" i="20"/>
  <c r="Y23" i="20" s="1"/>
  <c r="X24" i="20"/>
  <c r="Y24" i="20" s="1"/>
  <c r="X25" i="20"/>
  <c r="X26" i="20"/>
  <c r="X27" i="20"/>
  <c r="X28" i="20"/>
  <c r="X29" i="20"/>
  <c r="X30" i="20"/>
  <c r="X31" i="20"/>
  <c r="X32" i="20"/>
  <c r="X33" i="20"/>
  <c r="X34" i="20"/>
  <c r="X35" i="20"/>
  <c r="X36" i="20"/>
  <c r="X37" i="20"/>
  <c r="X38" i="20"/>
  <c r="X39" i="20"/>
  <c r="X40" i="20"/>
  <c r="Y40" i="20" s="1"/>
  <c r="X41" i="20"/>
  <c r="X42" i="20"/>
  <c r="X43" i="20"/>
  <c r="X44" i="20"/>
  <c r="X45" i="20"/>
  <c r="X46" i="20"/>
  <c r="X47" i="20"/>
  <c r="X48" i="20"/>
  <c r="X49" i="20"/>
  <c r="X50" i="20"/>
  <c r="X51" i="20"/>
  <c r="X52" i="20"/>
  <c r="X53" i="20"/>
  <c r="X54" i="20"/>
  <c r="X55" i="20"/>
  <c r="Y55" i="20" s="1"/>
  <c r="X56" i="20"/>
  <c r="Y56" i="20" s="1"/>
  <c r="X57" i="20"/>
  <c r="X58" i="20"/>
  <c r="X59" i="20"/>
  <c r="X60" i="20"/>
  <c r="X61" i="20"/>
  <c r="X62" i="20"/>
  <c r="X63" i="20"/>
  <c r="X64" i="20"/>
  <c r="X65" i="20"/>
  <c r="X66" i="20"/>
  <c r="X67" i="20"/>
  <c r="X68" i="20"/>
  <c r="X69" i="20"/>
  <c r="X70" i="20"/>
  <c r="X71" i="20"/>
  <c r="Y71" i="20" s="1"/>
  <c r="X72" i="20"/>
  <c r="Y72" i="20" s="1"/>
  <c r="X73" i="20"/>
  <c r="X74" i="20"/>
  <c r="X75" i="20"/>
  <c r="X76" i="20"/>
  <c r="X77" i="20"/>
  <c r="X78" i="20"/>
  <c r="X79" i="20"/>
  <c r="X80" i="20"/>
  <c r="X81" i="20"/>
  <c r="X82" i="20"/>
  <c r="X83" i="20"/>
  <c r="X84" i="20"/>
  <c r="X85" i="20"/>
  <c r="X86" i="20"/>
  <c r="X87" i="20"/>
  <c r="Y87" i="20" s="1"/>
  <c r="X88" i="20"/>
  <c r="Y88" i="20" s="1"/>
  <c r="X89" i="20"/>
  <c r="X90" i="20"/>
  <c r="X91" i="20"/>
  <c r="X92" i="20"/>
  <c r="X93" i="20"/>
  <c r="X94" i="20"/>
  <c r="X95" i="20"/>
  <c r="X96" i="20"/>
  <c r="X97" i="20"/>
  <c r="X98" i="20"/>
  <c r="X99" i="20"/>
  <c r="X100" i="20"/>
  <c r="X101" i="20"/>
  <c r="X102" i="20"/>
  <c r="X103" i="20"/>
  <c r="Y103" i="20" s="1"/>
  <c r="X104" i="20"/>
  <c r="Y104" i="20" s="1"/>
  <c r="X105" i="20"/>
  <c r="X106" i="20"/>
  <c r="Y12" i="20"/>
  <c r="Y14" i="20"/>
  <c r="Y18" i="20"/>
  <c r="Y39" i="20"/>
  <c r="Y50" i="20"/>
  <c r="Y62" i="20"/>
  <c r="Y66" i="20"/>
  <c r="Y78" i="20"/>
  <c r="Y82" i="20"/>
  <c r="Y83" i="20"/>
  <c r="Y98" i="20"/>
  <c r="C12" i="33"/>
  <c r="T7" i="21"/>
  <c r="T8" i="21"/>
  <c r="T9" i="21"/>
  <c r="T10" i="21"/>
  <c r="T11" i="21"/>
  <c r="T12" i="21"/>
  <c r="T13" i="21"/>
  <c r="T14" i="21"/>
  <c r="T15" i="21"/>
  <c r="T16" i="21"/>
  <c r="T17" i="21"/>
  <c r="T18" i="21"/>
  <c r="T19" i="21"/>
  <c r="T20" i="21"/>
  <c r="T21" i="21"/>
  <c r="T22" i="21"/>
  <c r="T23" i="21"/>
  <c r="T24" i="21"/>
  <c r="T25" i="21"/>
  <c r="T26" i="21"/>
  <c r="T27" i="21"/>
  <c r="T28" i="21"/>
  <c r="Y28" i="21" s="1"/>
  <c r="T29" i="21"/>
  <c r="T30" i="21"/>
  <c r="T31" i="21"/>
  <c r="T32" i="21"/>
  <c r="Y32" i="21" s="1"/>
  <c r="T33" i="21"/>
  <c r="T34" i="21"/>
  <c r="T35" i="21"/>
  <c r="T36" i="21"/>
  <c r="Y36" i="21" s="1"/>
  <c r="T37" i="21"/>
  <c r="T38" i="21"/>
  <c r="T39" i="21"/>
  <c r="T40" i="21"/>
  <c r="T41" i="21"/>
  <c r="T42" i="21"/>
  <c r="T43" i="21"/>
  <c r="T44" i="21"/>
  <c r="Y44" i="21" s="1"/>
  <c r="T45" i="21"/>
  <c r="T46" i="21"/>
  <c r="T47" i="21"/>
  <c r="T48" i="21"/>
  <c r="T49" i="21"/>
  <c r="T50" i="21"/>
  <c r="T51" i="21"/>
  <c r="T52" i="21"/>
  <c r="Y52" i="21" s="1"/>
  <c r="T53" i="21"/>
  <c r="T54" i="21"/>
  <c r="T55" i="21"/>
  <c r="T56" i="21"/>
  <c r="T57" i="21"/>
  <c r="T58" i="21"/>
  <c r="T59" i="21"/>
  <c r="T60" i="21"/>
  <c r="Y60" i="21" s="1"/>
  <c r="T61" i="21"/>
  <c r="T62" i="21"/>
  <c r="T63" i="21"/>
  <c r="T64" i="21"/>
  <c r="Y64" i="21" s="1"/>
  <c r="T65" i="21"/>
  <c r="T66" i="21"/>
  <c r="T67" i="21"/>
  <c r="T68" i="21"/>
  <c r="T69" i="21"/>
  <c r="T70" i="21"/>
  <c r="T71" i="21"/>
  <c r="T72" i="21"/>
  <c r="T73" i="21"/>
  <c r="T74" i="21"/>
  <c r="T75" i="21"/>
  <c r="T76" i="21"/>
  <c r="Y76" i="21" s="1"/>
  <c r="T77" i="21"/>
  <c r="T78" i="21"/>
  <c r="T79" i="21"/>
  <c r="T80" i="21"/>
  <c r="T81" i="21"/>
  <c r="T82" i="21"/>
  <c r="T83" i="21"/>
  <c r="T84" i="21"/>
  <c r="T85" i="21"/>
  <c r="T86" i="21"/>
  <c r="T87" i="21"/>
  <c r="T88" i="21"/>
  <c r="T89" i="21"/>
  <c r="T90" i="21"/>
  <c r="T91" i="21"/>
  <c r="T92" i="21"/>
  <c r="Y92" i="21" s="1"/>
  <c r="T93" i="21"/>
  <c r="T94" i="21"/>
  <c r="T95" i="21"/>
  <c r="T96" i="21"/>
  <c r="Y96" i="21" s="1"/>
  <c r="T97" i="21"/>
  <c r="T98" i="21"/>
  <c r="T99" i="21"/>
  <c r="T100" i="21"/>
  <c r="Y100" i="21" s="1"/>
  <c r="T101" i="21"/>
  <c r="T102" i="21"/>
  <c r="T103" i="21"/>
  <c r="T104" i="21"/>
  <c r="T105" i="21"/>
  <c r="T106" i="21"/>
  <c r="U7" i="21"/>
  <c r="U8" i="21"/>
  <c r="U9" i="21"/>
  <c r="U10" i="21"/>
  <c r="U11" i="21"/>
  <c r="U12" i="21"/>
  <c r="U13" i="21"/>
  <c r="U14" i="21"/>
  <c r="U15" i="21"/>
  <c r="U16" i="21"/>
  <c r="U17" i="21"/>
  <c r="U18" i="21"/>
  <c r="U19" i="21"/>
  <c r="U20" i="21"/>
  <c r="U21" i="21"/>
  <c r="U22" i="21"/>
  <c r="U23" i="21"/>
  <c r="U24" i="21"/>
  <c r="U25" i="21"/>
  <c r="U26" i="21"/>
  <c r="U27" i="21"/>
  <c r="U28" i="21"/>
  <c r="U29" i="21"/>
  <c r="U30" i="21"/>
  <c r="U31" i="21"/>
  <c r="U32" i="21"/>
  <c r="U33" i="21"/>
  <c r="U34" i="21"/>
  <c r="U35" i="21"/>
  <c r="U36" i="21"/>
  <c r="U37" i="21"/>
  <c r="U38" i="21"/>
  <c r="U39" i="21"/>
  <c r="U40" i="21"/>
  <c r="U41" i="21"/>
  <c r="U42" i="21"/>
  <c r="U43" i="21"/>
  <c r="U44" i="21"/>
  <c r="U45" i="21"/>
  <c r="U46" i="21"/>
  <c r="U47" i="21"/>
  <c r="U48" i="21"/>
  <c r="U49" i="21"/>
  <c r="U50" i="21"/>
  <c r="U51" i="21"/>
  <c r="U52" i="21"/>
  <c r="U53" i="21"/>
  <c r="U54" i="21"/>
  <c r="U55" i="21"/>
  <c r="U56" i="21"/>
  <c r="U57" i="21"/>
  <c r="U58" i="21"/>
  <c r="U59" i="21"/>
  <c r="U60" i="21"/>
  <c r="U61" i="21"/>
  <c r="U62" i="21"/>
  <c r="U63" i="21"/>
  <c r="U64" i="21"/>
  <c r="U65" i="21"/>
  <c r="U66" i="21"/>
  <c r="U67" i="21"/>
  <c r="U68" i="21"/>
  <c r="U69" i="21"/>
  <c r="U70" i="21"/>
  <c r="U71" i="21"/>
  <c r="U72" i="21"/>
  <c r="U73" i="21"/>
  <c r="U74" i="21"/>
  <c r="U75" i="21"/>
  <c r="U76" i="21"/>
  <c r="U77" i="21"/>
  <c r="U78" i="21"/>
  <c r="U79" i="21"/>
  <c r="U80" i="21"/>
  <c r="U81" i="21"/>
  <c r="U82" i="21"/>
  <c r="U83" i="21"/>
  <c r="U84" i="21"/>
  <c r="U85" i="21"/>
  <c r="U86" i="21"/>
  <c r="U87" i="21"/>
  <c r="U88" i="21"/>
  <c r="U89" i="21"/>
  <c r="U90" i="21"/>
  <c r="U91" i="21"/>
  <c r="U92" i="21"/>
  <c r="U93" i="21"/>
  <c r="U94" i="21"/>
  <c r="U95" i="21"/>
  <c r="U96" i="21"/>
  <c r="U97" i="21"/>
  <c r="U98" i="21"/>
  <c r="U99" i="21"/>
  <c r="U100" i="21"/>
  <c r="U101" i="21"/>
  <c r="U102" i="21"/>
  <c r="U103" i="21"/>
  <c r="U104" i="21"/>
  <c r="U105" i="21"/>
  <c r="U106" i="21"/>
  <c r="V7" i="21"/>
  <c r="V8" i="21"/>
  <c r="V9" i="21"/>
  <c r="V10" i="21"/>
  <c r="V11" i="21"/>
  <c r="V12" i="21"/>
  <c r="V13" i="21"/>
  <c r="V14" i="21"/>
  <c r="V15" i="21"/>
  <c r="V16" i="21"/>
  <c r="V17" i="21"/>
  <c r="V18" i="21"/>
  <c r="V19" i="21"/>
  <c r="V20" i="21"/>
  <c r="V21" i="21"/>
  <c r="V22" i="21"/>
  <c r="V23" i="21"/>
  <c r="V24" i="21"/>
  <c r="V25" i="21"/>
  <c r="V26" i="21"/>
  <c r="V27" i="21"/>
  <c r="V28" i="21"/>
  <c r="V29" i="21"/>
  <c r="V30" i="21"/>
  <c r="V31" i="21"/>
  <c r="V32" i="21"/>
  <c r="V33" i="21"/>
  <c r="V34" i="21"/>
  <c r="V35" i="21"/>
  <c r="V36" i="21"/>
  <c r="V37" i="21"/>
  <c r="V38" i="21"/>
  <c r="V39" i="21"/>
  <c r="V40" i="21"/>
  <c r="V41" i="21"/>
  <c r="V42" i="21"/>
  <c r="V43" i="21"/>
  <c r="V44" i="21"/>
  <c r="V45" i="21"/>
  <c r="V46" i="21"/>
  <c r="V47" i="21"/>
  <c r="V48" i="21"/>
  <c r="V49" i="21"/>
  <c r="V50" i="21"/>
  <c r="V51" i="21"/>
  <c r="V52" i="21"/>
  <c r="V53" i="21"/>
  <c r="V54" i="21"/>
  <c r="V55" i="21"/>
  <c r="V56" i="21"/>
  <c r="V57" i="21"/>
  <c r="V58" i="21"/>
  <c r="V59" i="21"/>
  <c r="V60" i="21"/>
  <c r="V61" i="21"/>
  <c r="V62" i="21"/>
  <c r="V63" i="21"/>
  <c r="V64" i="21"/>
  <c r="V65" i="21"/>
  <c r="V66" i="21"/>
  <c r="V67" i="21"/>
  <c r="V68" i="21"/>
  <c r="V69" i="21"/>
  <c r="V70" i="21"/>
  <c r="V71" i="21"/>
  <c r="V72" i="21"/>
  <c r="V73" i="21"/>
  <c r="V74" i="21"/>
  <c r="V75" i="21"/>
  <c r="V76" i="21"/>
  <c r="V77" i="21"/>
  <c r="V78" i="21"/>
  <c r="V79" i="21"/>
  <c r="V80" i="21"/>
  <c r="V81" i="21"/>
  <c r="V82" i="21"/>
  <c r="V83" i="21"/>
  <c r="V84" i="21"/>
  <c r="V85" i="21"/>
  <c r="V86" i="21"/>
  <c r="V87" i="21"/>
  <c r="V88" i="21"/>
  <c r="V89" i="21"/>
  <c r="V90" i="21"/>
  <c r="V91" i="21"/>
  <c r="V92" i="21"/>
  <c r="V93" i="21"/>
  <c r="V94" i="21"/>
  <c r="V95" i="21"/>
  <c r="V96" i="21"/>
  <c r="V97" i="21"/>
  <c r="V98" i="21"/>
  <c r="V99" i="21"/>
  <c r="V100" i="21"/>
  <c r="V101" i="21"/>
  <c r="V102" i="21"/>
  <c r="V103" i="21"/>
  <c r="V104" i="21"/>
  <c r="V105" i="21"/>
  <c r="V106" i="21"/>
  <c r="V108" i="21"/>
  <c r="F12" i="33" s="1"/>
  <c r="W7" i="21"/>
  <c r="W8" i="21"/>
  <c r="W9" i="21"/>
  <c r="W10" i="21"/>
  <c r="W11" i="21"/>
  <c r="W12" i="21"/>
  <c r="W13" i="21"/>
  <c r="W14" i="21"/>
  <c r="W15" i="21"/>
  <c r="W16" i="21"/>
  <c r="W17" i="21"/>
  <c r="W18" i="21"/>
  <c r="W19" i="21"/>
  <c r="W20" i="21"/>
  <c r="W21" i="21"/>
  <c r="W22" i="21"/>
  <c r="W23" i="21"/>
  <c r="W24" i="21"/>
  <c r="W25" i="21"/>
  <c r="Y25" i="21" s="1"/>
  <c r="W26" i="21"/>
  <c r="W27" i="21"/>
  <c r="W28" i="21"/>
  <c r="W29" i="21"/>
  <c r="W30" i="21"/>
  <c r="W31" i="21"/>
  <c r="W32" i="21"/>
  <c r="W33" i="21"/>
  <c r="W34" i="21"/>
  <c r="W35" i="21"/>
  <c r="W36" i="21"/>
  <c r="W37" i="21"/>
  <c r="W38" i="21"/>
  <c r="W39" i="21"/>
  <c r="W40" i="21"/>
  <c r="W41" i="21"/>
  <c r="Y41" i="21" s="1"/>
  <c r="W42" i="21"/>
  <c r="W43" i="21"/>
  <c r="W44" i="21"/>
  <c r="W45" i="21"/>
  <c r="W46" i="21"/>
  <c r="Y46" i="21" s="1"/>
  <c r="W47" i="21"/>
  <c r="W48" i="21"/>
  <c r="W49" i="21"/>
  <c r="W50" i="21"/>
  <c r="W51" i="21"/>
  <c r="W52" i="21"/>
  <c r="W53" i="21"/>
  <c r="W54" i="21"/>
  <c r="W55" i="21"/>
  <c r="W56" i="21"/>
  <c r="W57" i="21"/>
  <c r="W58" i="21"/>
  <c r="W59" i="21"/>
  <c r="W60" i="21"/>
  <c r="W61" i="21"/>
  <c r="W62" i="21"/>
  <c r="Y62" i="21" s="1"/>
  <c r="W63" i="21"/>
  <c r="W64" i="21"/>
  <c r="W65" i="21"/>
  <c r="W66" i="21"/>
  <c r="W67" i="21"/>
  <c r="W68" i="21"/>
  <c r="W69" i="21"/>
  <c r="W70" i="21"/>
  <c r="W71" i="21"/>
  <c r="W72" i="21"/>
  <c r="W73" i="21"/>
  <c r="W74" i="21"/>
  <c r="W75" i="21"/>
  <c r="W76" i="21"/>
  <c r="W77" i="21"/>
  <c r="Y77" i="21" s="1"/>
  <c r="W78" i="21"/>
  <c r="Y78" i="21" s="1"/>
  <c r="W79" i="21"/>
  <c r="W80" i="21"/>
  <c r="W81" i="21"/>
  <c r="W82" i="21"/>
  <c r="W83" i="21"/>
  <c r="W84" i="21"/>
  <c r="W85" i="21"/>
  <c r="W86" i="21"/>
  <c r="W87" i="21"/>
  <c r="W88" i="21"/>
  <c r="W89" i="21"/>
  <c r="W90" i="21"/>
  <c r="W91" i="21"/>
  <c r="W92" i="21"/>
  <c r="W93" i="21"/>
  <c r="Y93" i="21" s="1"/>
  <c r="W94" i="21"/>
  <c r="Y94" i="21" s="1"/>
  <c r="W95" i="21"/>
  <c r="W96" i="21"/>
  <c r="W97" i="21"/>
  <c r="W98" i="21"/>
  <c r="W99" i="21"/>
  <c r="W100" i="21"/>
  <c r="W101" i="21"/>
  <c r="W102" i="21"/>
  <c r="W103" i="21"/>
  <c r="W104" i="21"/>
  <c r="W105" i="21"/>
  <c r="W106" i="21"/>
  <c r="X7" i="21"/>
  <c r="X8" i="21"/>
  <c r="X9" i="21"/>
  <c r="X10" i="21"/>
  <c r="X11" i="21"/>
  <c r="X12" i="21"/>
  <c r="X13" i="21"/>
  <c r="Y13" i="21" s="1"/>
  <c r="X14" i="21"/>
  <c r="X15" i="21"/>
  <c r="X16" i="21"/>
  <c r="X17" i="21"/>
  <c r="X18" i="21"/>
  <c r="Y18" i="21" s="1"/>
  <c r="X19" i="21"/>
  <c r="X20" i="21"/>
  <c r="X21" i="21"/>
  <c r="X22" i="21"/>
  <c r="X23" i="21"/>
  <c r="X24" i="21"/>
  <c r="X25" i="21"/>
  <c r="X26" i="21"/>
  <c r="Y26" i="21" s="1"/>
  <c r="X27" i="21"/>
  <c r="X28" i="21"/>
  <c r="X29" i="21"/>
  <c r="Y29" i="21" s="1"/>
  <c r="X30" i="21"/>
  <c r="X31" i="21"/>
  <c r="X32" i="21"/>
  <c r="X33" i="21"/>
  <c r="X34" i="21"/>
  <c r="Y34" i="21" s="1"/>
  <c r="X35" i="21"/>
  <c r="X36" i="21"/>
  <c r="X37" i="21"/>
  <c r="X38" i="21"/>
  <c r="X39" i="21"/>
  <c r="X40" i="21"/>
  <c r="X41" i="21"/>
  <c r="X42" i="21"/>
  <c r="X43" i="21"/>
  <c r="X44" i="21"/>
  <c r="X45" i="21"/>
  <c r="X46" i="21"/>
  <c r="X47" i="21"/>
  <c r="X48" i="21"/>
  <c r="X49" i="21"/>
  <c r="X50" i="21"/>
  <c r="X51" i="21"/>
  <c r="X52" i="21"/>
  <c r="X53" i="21"/>
  <c r="X54" i="21"/>
  <c r="X55" i="21"/>
  <c r="X56" i="21"/>
  <c r="X57" i="21"/>
  <c r="X58" i="21"/>
  <c r="X59" i="21"/>
  <c r="X60" i="21"/>
  <c r="X61" i="21"/>
  <c r="X62" i="21"/>
  <c r="X63" i="21"/>
  <c r="X64" i="21"/>
  <c r="X65" i="21"/>
  <c r="X66" i="21"/>
  <c r="X67" i="21"/>
  <c r="X68" i="21"/>
  <c r="X69" i="21"/>
  <c r="X70" i="21"/>
  <c r="X71" i="21"/>
  <c r="X72" i="21"/>
  <c r="X73" i="21"/>
  <c r="X74" i="21"/>
  <c r="X75" i="21"/>
  <c r="X76" i="21"/>
  <c r="X77" i="21"/>
  <c r="X78" i="21"/>
  <c r="X79" i="21"/>
  <c r="X80" i="21"/>
  <c r="X81" i="21"/>
  <c r="X82" i="21"/>
  <c r="X83" i="21"/>
  <c r="X84" i="21"/>
  <c r="X85" i="21"/>
  <c r="X86" i="21"/>
  <c r="X87" i="21"/>
  <c r="X88" i="21"/>
  <c r="X89" i="21"/>
  <c r="X90" i="21"/>
  <c r="X91" i="21"/>
  <c r="X92" i="21"/>
  <c r="X93" i="21"/>
  <c r="X94" i="21"/>
  <c r="X95" i="21"/>
  <c r="X96" i="21"/>
  <c r="X97" i="21"/>
  <c r="X98" i="21"/>
  <c r="Y98" i="21" s="1"/>
  <c r="X99" i="21"/>
  <c r="X100" i="21"/>
  <c r="X101" i="21"/>
  <c r="X102" i="21"/>
  <c r="X103" i="21"/>
  <c r="X104" i="21"/>
  <c r="X105" i="21"/>
  <c r="X106" i="21"/>
  <c r="Y8" i="21"/>
  <c r="Y9" i="21"/>
  <c r="Y16" i="21"/>
  <c r="Y20" i="21"/>
  <c r="Y24" i="21"/>
  <c r="Y37" i="21"/>
  <c r="Y40" i="21"/>
  <c r="Y45" i="21"/>
  <c r="Y48" i="21"/>
  <c r="Y50" i="21"/>
  <c r="Y56" i="21"/>
  <c r="Y57" i="21"/>
  <c r="Y61" i="21"/>
  <c r="Y68" i="21"/>
  <c r="Y69" i="21"/>
  <c r="Y72" i="21"/>
  <c r="Y73" i="21"/>
  <c r="Y80" i="21"/>
  <c r="Y84" i="21"/>
  <c r="Y88" i="21"/>
  <c r="Y89" i="21"/>
  <c r="Y90" i="21"/>
  <c r="Y101" i="21"/>
  <c r="Y104" i="21"/>
  <c r="Y105" i="21"/>
  <c r="Y106" i="21"/>
  <c r="C13" i="33"/>
  <c r="T7" i="22"/>
  <c r="T183" i="22" s="1"/>
  <c r="T8" i="22"/>
  <c r="T9" i="22"/>
  <c r="T10" i="22"/>
  <c r="T11" i="22"/>
  <c r="T12" i="22"/>
  <c r="T13" i="22"/>
  <c r="Y13" i="22" s="1"/>
  <c r="T14" i="22"/>
  <c r="T15" i="22"/>
  <c r="T16" i="22"/>
  <c r="T17" i="22"/>
  <c r="T18" i="22"/>
  <c r="T19" i="22"/>
  <c r="T20" i="22"/>
  <c r="T21" i="22"/>
  <c r="T22" i="22"/>
  <c r="T23" i="22"/>
  <c r="T24" i="22"/>
  <c r="Y24" i="22" s="1"/>
  <c r="T25" i="22"/>
  <c r="T26" i="22"/>
  <c r="T27" i="22"/>
  <c r="T28" i="22"/>
  <c r="Y28" i="22" s="1"/>
  <c r="T29" i="22"/>
  <c r="T30" i="22"/>
  <c r="T31" i="22"/>
  <c r="T32" i="22"/>
  <c r="Y32" i="22" s="1"/>
  <c r="T33" i="22"/>
  <c r="T34" i="22"/>
  <c r="T35" i="22"/>
  <c r="T36" i="22"/>
  <c r="T37" i="22"/>
  <c r="T38" i="22"/>
  <c r="T39" i="22"/>
  <c r="Y39" i="22" s="1"/>
  <c r="T40" i="22"/>
  <c r="T41" i="22"/>
  <c r="T42" i="22"/>
  <c r="T43" i="22"/>
  <c r="T44" i="22"/>
  <c r="T45" i="22"/>
  <c r="T46" i="22"/>
  <c r="T47" i="22"/>
  <c r="T48" i="22"/>
  <c r="T49" i="22"/>
  <c r="T50" i="22"/>
  <c r="T51" i="22"/>
  <c r="T52" i="22"/>
  <c r="T53" i="22"/>
  <c r="T54" i="22"/>
  <c r="T55" i="22"/>
  <c r="T56" i="22"/>
  <c r="T57" i="22"/>
  <c r="T58" i="22"/>
  <c r="T59" i="22"/>
  <c r="T60" i="22"/>
  <c r="T61" i="22"/>
  <c r="T62" i="22"/>
  <c r="T63" i="22"/>
  <c r="T64" i="22"/>
  <c r="Y64" i="22" s="1"/>
  <c r="T65" i="22"/>
  <c r="T66" i="22"/>
  <c r="T67" i="22"/>
  <c r="T68" i="22"/>
  <c r="T69" i="22"/>
  <c r="T70" i="22"/>
  <c r="Y70" i="22" s="1"/>
  <c r="T71" i="22"/>
  <c r="T72" i="22"/>
  <c r="T73" i="22"/>
  <c r="T74" i="22"/>
  <c r="T75" i="22"/>
  <c r="T76" i="22"/>
  <c r="T77" i="22"/>
  <c r="T78" i="22"/>
  <c r="T79" i="22"/>
  <c r="Y79" i="22" s="1"/>
  <c r="T80" i="22"/>
  <c r="T81" i="22"/>
  <c r="T82" i="22"/>
  <c r="T83" i="22"/>
  <c r="T84" i="22"/>
  <c r="T85" i="22"/>
  <c r="T86" i="22"/>
  <c r="T87" i="22"/>
  <c r="T88" i="22"/>
  <c r="T89" i="22"/>
  <c r="Y89" i="22"/>
  <c r="T90" i="22"/>
  <c r="T91" i="22"/>
  <c r="T92" i="22"/>
  <c r="T93" i="22"/>
  <c r="T94" i="22"/>
  <c r="T95" i="22"/>
  <c r="T96" i="22"/>
  <c r="T97" i="22"/>
  <c r="Y97" i="22" s="1"/>
  <c r="T98" i="22"/>
  <c r="T99" i="22"/>
  <c r="T100" i="22"/>
  <c r="T101" i="22"/>
  <c r="T102" i="22"/>
  <c r="T103" i="22"/>
  <c r="T104" i="22"/>
  <c r="T105" i="22"/>
  <c r="Y105" i="22" s="1"/>
  <c r="T106" i="22"/>
  <c r="U7" i="22"/>
  <c r="U8" i="22"/>
  <c r="U9" i="22"/>
  <c r="U10" i="22"/>
  <c r="U11" i="22"/>
  <c r="U12" i="22"/>
  <c r="U13" i="22"/>
  <c r="U14" i="22"/>
  <c r="U15" i="22"/>
  <c r="U16" i="22"/>
  <c r="U17" i="22"/>
  <c r="U18" i="22"/>
  <c r="Y18" i="22" s="1"/>
  <c r="U19" i="22"/>
  <c r="U20" i="22"/>
  <c r="U21" i="22"/>
  <c r="U22" i="22"/>
  <c r="U23" i="22"/>
  <c r="Y23" i="22" s="1"/>
  <c r="U24" i="22"/>
  <c r="U25" i="22"/>
  <c r="Y25" i="22" s="1"/>
  <c r="U26" i="22"/>
  <c r="Y26" i="22" s="1"/>
  <c r="U27" i="22"/>
  <c r="U28" i="22"/>
  <c r="U29" i="22"/>
  <c r="U30" i="22"/>
  <c r="U31" i="22"/>
  <c r="Y31" i="22" s="1"/>
  <c r="U32" i="22"/>
  <c r="U33" i="22"/>
  <c r="U34" i="22"/>
  <c r="Y34" i="22" s="1"/>
  <c r="U35" i="22"/>
  <c r="U36" i="22"/>
  <c r="U37" i="22"/>
  <c r="U38" i="22"/>
  <c r="U39" i="22"/>
  <c r="U40" i="22"/>
  <c r="U41" i="22"/>
  <c r="U42" i="22"/>
  <c r="Y42" i="22" s="1"/>
  <c r="U43" i="22"/>
  <c r="U44" i="22"/>
  <c r="U45" i="22"/>
  <c r="U46" i="22"/>
  <c r="U47" i="22"/>
  <c r="U48" i="22"/>
  <c r="U49" i="22"/>
  <c r="Y49" i="22" s="1"/>
  <c r="U50" i="22"/>
  <c r="Y50" i="22" s="1"/>
  <c r="U51" i="22"/>
  <c r="U52" i="22"/>
  <c r="U53" i="22"/>
  <c r="U54" i="22"/>
  <c r="U55" i="22"/>
  <c r="Y55" i="22" s="1"/>
  <c r="U56" i="22"/>
  <c r="U57" i="22"/>
  <c r="Y57" i="22" s="1"/>
  <c r="U58" i="22"/>
  <c r="U59" i="22"/>
  <c r="U60" i="22"/>
  <c r="U61" i="22"/>
  <c r="U62" i="22"/>
  <c r="U63" i="22"/>
  <c r="Y63" i="22" s="1"/>
  <c r="U64" i="22"/>
  <c r="U65" i="22"/>
  <c r="U66" i="22"/>
  <c r="Y66" i="22" s="1"/>
  <c r="U67" i="22"/>
  <c r="U68" i="22"/>
  <c r="U69" i="22"/>
  <c r="U70" i="22"/>
  <c r="U71" i="22"/>
  <c r="U72" i="22"/>
  <c r="U73" i="22"/>
  <c r="U74" i="22"/>
  <c r="Y74" i="22" s="1"/>
  <c r="U75" i="22"/>
  <c r="U76" i="22"/>
  <c r="U77" i="22"/>
  <c r="U78" i="22"/>
  <c r="U79" i="22"/>
  <c r="U80" i="22"/>
  <c r="U81" i="22"/>
  <c r="Y81" i="22" s="1"/>
  <c r="U82" i="22"/>
  <c r="Y82" i="22" s="1"/>
  <c r="U83" i="22"/>
  <c r="U84" i="22"/>
  <c r="U85" i="22"/>
  <c r="U86" i="22"/>
  <c r="U87" i="22"/>
  <c r="U88" i="22"/>
  <c r="U89" i="22"/>
  <c r="U90" i="22"/>
  <c r="U91" i="22"/>
  <c r="U92" i="22"/>
  <c r="U93" i="22"/>
  <c r="U94" i="22"/>
  <c r="U95" i="22"/>
  <c r="Y95" i="22" s="1"/>
  <c r="U96" i="22"/>
  <c r="U97" i="22"/>
  <c r="U98" i="22"/>
  <c r="Y98" i="22" s="1"/>
  <c r="U99" i="22"/>
  <c r="U100" i="22"/>
  <c r="U101" i="22"/>
  <c r="U102" i="22"/>
  <c r="U103" i="22"/>
  <c r="U104" i="22"/>
  <c r="U105" i="22"/>
  <c r="U106" i="22"/>
  <c r="Y106" i="22" s="1"/>
  <c r="V7" i="22"/>
  <c r="V8" i="22"/>
  <c r="V9" i="22"/>
  <c r="V10" i="22"/>
  <c r="V11" i="22"/>
  <c r="Y11" i="22" s="1"/>
  <c r="V12" i="22"/>
  <c r="V13" i="22"/>
  <c r="V14" i="22"/>
  <c r="Y14" i="22" s="1"/>
  <c r="V15" i="22"/>
  <c r="V16" i="22"/>
  <c r="Y16" i="22" s="1"/>
  <c r="V17" i="22"/>
  <c r="V18" i="22"/>
  <c r="V19" i="22"/>
  <c r="V20" i="22"/>
  <c r="V21" i="22"/>
  <c r="V22" i="22"/>
  <c r="Y22" i="22" s="1"/>
  <c r="V23" i="22"/>
  <c r="V24" i="22"/>
  <c r="V25" i="22"/>
  <c r="V26" i="22"/>
  <c r="V27" i="22"/>
  <c r="Y27" i="22" s="1"/>
  <c r="V28" i="22"/>
  <c r="V29" i="22"/>
  <c r="V30" i="22"/>
  <c r="V31" i="22"/>
  <c r="V32" i="22"/>
  <c r="V33" i="22"/>
  <c r="V34" i="22"/>
  <c r="V35" i="22"/>
  <c r="V36" i="22"/>
  <c r="V37" i="22"/>
  <c r="V38" i="22"/>
  <c r="V39" i="22"/>
  <c r="V40" i="22"/>
  <c r="V41" i="22"/>
  <c r="V42" i="22"/>
  <c r="V43" i="22"/>
  <c r="V44" i="22"/>
  <c r="V45" i="22"/>
  <c r="Y45" i="22" s="1"/>
  <c r="V46" i="22"/>
  <c r="Y46" i="22" s="1"/>
  <c r="V47" i="22"/>
  <c r="V48" i="22"/>
  <c r="V49" i="22"/>
  <c r="V50" i="22"/>
  <c r="V51" i="22"/>
  <c r="V52" i="22"/>
  <c r="V53" i="22"/>
  <c r="Y53" i="22" s="1"/>
  <c r="V54" i="22"/>
  <c r="V55" i="22"/>
  <c r="V56" i="22"/>
  <c r="V57" i="22"/>
  <c r="V58" i="22"/>
  <c r="V59" i="22"/>
  <c r="Y59" i="22" s="1"/>
  <c r="V60" i="22"/>
  <c r="V61" i="22"/>
  <c r="V62" i="22"/>
  <c r="V63" i="22"/>
  <c r="V64" i="22"/>
  <c r="V65" i="22"/>
  <c r="V66" i="22"/>
  <c r="V67" i="22"/>
  <c r="V68" i="22"/>
  <c r="V69" i="22"/>
  <c r="V70" i="22"/>
  <c r="V71" i="22"/>
  <c r="V72" i="22"/>
  <c r="V73" i="22"/>
  <c r="V74" i="22"/>
  <c r="V75" i="22"/>
  <c r="V76" i="22"/>
  <c r="V77" i="22"/>
  <c r="Y77" i="22" s="1"/>
  <c r="V78" i="22"/>
  <c r="Y78" i="22" s="1"/>
  <c r="V79" i="22"/>
  <c r="V80" i="22"/>
  <c r="V81" i="22"/>
  <c r="V82" i="22"/>
  <c r="V83" i="22"/>
  <c r="V84" i="22"/>
  <c r="V85" i="22"/>
  <c r="Y85" i="22" s="1"/>
  <c r="V86" i="22"/>
  <c r="Y86" i="22" s="1"/>
  <c r="V87" i="22"/>
  <c r="V88" i="22"/>
  <c r="V89" i="22"/>
  <c r="V90" i="22"/>
  <c r="V91" i="22"/>
  <c r="Y91" i="22" s="1"/>
  <c r="V92" i="22"/>
  <c r="V93" i="22"/>
  <c r="V94" i="22"/>
  <c r="V95" i="22"/>
  <c r="V96" i="22"/>
  <c r="V97" i="22"/>
  <c r="V98" i="22"/>
  <c r="V99" i="22"/>
  <c r="Y99" i="22" s="1"/>
  <c r="V100" i="22"/>
  <c r="V101" i="22"/>
  <c r="V102" i="22"/>
  <c r="V103" i="22"/>
  <c r="V104" i="22"/>
  <c r="V105" i="22"/>
  <c r="V106" i="22"/>
  <c r="W7" i="22"/>
  <c r="W8" i="22"/>
  <c r="W9" i="22"/>
  <c r="W10" i="22"/>
  <c r="W11" i="22"/>
  <c r="W12" i="22"/>
  <c r="W13" i="22"/>
  <c r="W14" i="22"/>
  <c r="W15" i="22"/>
  <c r="W16" i="22"/>
  <c r="W17" i="22"/>
  <c r="W18" i="22"/>
  <c r="W19" i="22"/>
  <c r="W20" i="22"/>
  <c r="W21" i="22"/>
  <c r="W22" i="22"/>
  <c r="W23" i="22"/>
  <c r="W24" i="22"/>
  <c r="W25" i="22"/>
  <c r="W26" i="22"/>
  <c r="W27" i="22"/>
  <c r="W28" i="22"/>
  <c r="W29" i="22"/>
  <c r="W30" i="22"/>
  <c r="W31" i="22"/>
  <c r="W32" i="22"/>
  <c r="W33" i="22"/>
  <c r="W34" i="22"/>
  <c r="W35" i="22"/>
  <c r="Y35" i="22"/>
  <c r="W36" i="22"/>
  <c r="W37" i="22"/>
  <c r="W38" i="22"/>
  <c r="W39" i="22"/>
  <c r="W40" i="22"/>
  <c r="W41" i="22"/>
  <c r="W42" i="22"/>
  <c r="W43" i="22"/>
  <c r="W44" i="22"/>
  <c r="W45" i="22"/>
  <c r="W46" i="22"/>
  <c r="W47" i="22"/>
  <c r="Y47" i="22"/>
  <c r="W48" i="22"/>
  <c r="W49" i="22"/>
  <c r="W50" i="22"/>
  <c r="W51" i="22"/>
  <c r="Y51" i="22"/>
  <c r="W52" i="22"/>
  <c r="W53" i="22"/>
  <c r="W54" i="22"/>
  <c r="W55" i="22"/>
  <c r="W56" i="22"/>
  <c r="W57" i="22"/>
  <c r="W58" i="22"/>
  <c r="W59" i="22"/>
  <c r="W60" i="22"/>
  <c r="W61" i="22"/>
  <c r="W62" i="22"/>
  <c r="W63" i="22"/>
  <c r="W64" i="22"/>
  <c r="W65" i="22"/>
  <c r="W66" i="22"/>
  <c r="W67" i="22"/>
  <c r="W68" i="22"/>
  <c r="W69" i="22"/>
  <c r="W70" i="22"/>
  <c r="W71" i="22"/>
  <c r="W72" i="22"/>
  <c r="W73" i="22"/>
  <c r="W74" i="22"/>
  <c r="W75" i="22"/>
  <c r="W76" i="22"/>
  <c r="W77" i="22"/>
  <c r="W78" i="22"/>
  <c r="W79" i="22"/>
  <c r="W80" i="22"/>
  <c r="W81" i="22"/>
  <c r="W82" i="22"/>
  <c r="W83" i="22"/>
  <c r="W84" i="22"/>
  <c r="W85" i="22"/>
  <c r="W86" i="22"/>
  <c r="W87" i="22"/>
  <c r="W88" i="22"/>
  <c r="W89" i="22"/>
  <c r="W90" i="22"/>
  <c r="W91" i="22"/>
  <c r="W92" i="22"/>
  <c r="W93" i="22"/>
  <c r="W94" i="22"/>
  <c r="W95" i="22"/>
  <c r="W96" i="22"/>
  <c r="W97" i="22"/>
  <c r="W98" i="22"/>
  <c r="W99" i="22"/>
  <c r="W100" i="22"/>
  <c r="W101" i="22"/>
  <c r="W102" i="22"/>
  <c r="W103" i="22"/>
  <c r="W104" i="22"/>
  <c r="W105" i="22"/>
  <c r="W106" i="22"/>
  <c r="X7" i="22"/>
  <c r="X183" i="22" s="1"/>
  <c r="X8" i="22"/>
  <c r="X9" i="22"/>
  <c r="X10" i="22"/>
  <c r="X11" i="22"/>
  <c r="X12" i="22"/>
  <c r="X13" i="22"/>
  <c r="X14" i="22"/>
  <c r="X15" i="22"/>
  <c r="X16" i="22"/>
  <c r="X17" i="22"/>
  <c r="X18" i="22"/>
  <c r="X19" i="22"/>
  <c r="X20" i="22"/>
  <c r="X21" i="22"/>
  <c r="X22" i="22"/>
  <c r="X23" i="22"/>
  <c r="X24" i="22"/>
  <c r="X25" i="22"/>
  <c r="X26" i="22"/>
  <c r="X27" i="22"/>
  <c r="X28" i="22"/>
  <c r="X29" i="22"/>
  <c r="X30" i="22"/>
  <c r="X31" i="22"/>
  <c r="X32" i="22"/>
  <c r="X33" i="22"/>
  <c r="X34" i="22"/>
  <c r="X35" i="22"/>
  <c r="X36" i="22"/>
  <c r="X37" i="22"/>
  <c r="X38" i="22"/>
  <c r="X39" i="22"/>
  <c r="X40" i="22"/>
  <c r="X41" i="22"/>
  <c r="X42" i="22"/>
  <c r="X43" i="22"/>
  <c r="X44" i="22"/>
  <c r="X45" i="22"/>
  <c r="X46" i="22"/>
  <c r="X47" i="22"/>
  <c r="X48" i="22"/>
  <c r="X49" i="22"/>
  <c r="X50" i="22"/>
  <c r="X51" i="22"/>
  <c r="X52" i="22"/>
  <c r="X53" i="22"/>
  <c r="X54" i="22"/>
  <c r="X55" i="22"/>
  <c r="X56" i="22"/>
  <c r="X57" i="22"/>
  <c r="X58" i="22"/>
  <c r="X59" i="22"/>
  <c r="X60" i="22"/>
  <c r="X61" i="22"/>
  <c r="X62" i="22"/>
  <c r="X63" i="22"/>
  <c r="X64" i="22"/>
  <c r="X65" i="22"/>
  <c r="X66" i="22"/>
  <c r="X67" i="22"/>
  <c r="X68" i="22"/>
  <c r="X69" i="22"/>
  <c r="X70" i="22"/>
  <c r="X71" i="22"/>
  <c r="X72" i="22"/>
  <c r="X73" i="22"/>
  <c r="X74" i="22"/>
  <c r="X75" i="22"/>
  <c r="X76" i="22"/>
  <c r="X77" i="22"/>
  <c r="X78" i="22"/>
  <c r="X79" i="22"/>
  <c r="X80" i="22"/>
  <c r="X81" i="22"/>
  <c r="X82" i="22"/>
  <c r="X83" i="22"/>
  <c r="X84" i="22"/>
  <c r="X85" i="22"/>
  <c r="X86" i="22"/>
  <c r="X87" i="22"/>
  <c r="X88" i="22"/>
  <c r="X89" i="22"/>
  <c r="X90" i="22"/>
  <c r="X91" i="22"/>
  <c r="X92" i="22"/>
  <c r="X93" i="22"/>
  <c r="X94" i="22"/>
  <c r="X95" i="22"/>
  <c r="X96" i="22"/>
  <c r="X97" i="22"/>
  <c r="X98" i="22"/>
  <c r="X99" i="22"/>
  <c r="X100" i="22"/>
  <c r="X101" i="22"/>
  <c r="X102" i="22"/>
  <c r="X103" i="22"/>
  <c r="X104" i="22"/>
  <c r="X105" i="22"/>
  <c r="X106" i="22"/>
  <c r="Y8" i="22"/>
  <c r="Y12" i="22"/>
  <c r="Y30" i="22"/>
  <c r="Y36" i="22"/>
  <c r="Y48" i="22"/>
  <c r="Y52" i="22"/>
  <c r="Y56" i="22"/>
  <c r="Y60" i="22"/>
  <c r="Y72" i="22"/>
  <c r="Y76" i="22"/>
  <c r="Y87" i="22"/>
  <c r="Y90" i="22"/>
  <c r="Y96" i="22"/>
  <c r="Y100" i="22"/>
  <c r="Y104" i="22"/>
  <c r="C14" i="33"/>
  <c r="C88" i="34" s="1"/>
  <c r="T8" i="23"/>
  <c r="T9" i="23"/>
  <c r="T10" i="23"/>
  <c r="T11" i="23"/>
  <c r="T12" i="23"/>
  <c r="T13" i="23"/>
  <c r="T14" i="23"/>
  <c r="T15" i="23"/>
  <c r="Y15" i="23" s="1"/>
  <c r="T16" i="23"/>
  <c r="T17" i="23"/>
  <c r="T18" i="23"/>
  <c r="T19" i="23"/>
  <c r="Y19" i="23" s="1"/>
  <c r="T20" i="23"/>
  <c r="T21" i="23"/>
  <c r="T22" i="23"/>
  <c r="T23" i="23"/>
  <c r="T24" i="23"/>
  <c r="T25" i="23"/>
  <c r="Y25" i="23"/>
  <c r="T26" i="23"/>
  <c r="T27" i="23"/>
  <c r="T28" i="23"/>
  <c r="Y28" i="23" s="1"/>
  <c r="T29" i="23"/>
  <c r="T30" i="23"/>
  <c r="T31" i="23"/>
  <c r="T32" i="23"/>
  <c r="Y32" i="23" s="1"/>
  <c r="T33" i="23"/>
  <c r="Y33" i="23" s="1"/>
  <c r="T34" i="23"/>
  <c r="T35" i="23"/>
  <c r="T36" i="23"/>
  <c r="T37" i="23"/>
  <c r="T38" i="23"/>
  <c r="T39" i="23"/>
  <c r="T40" i="23"/>
  <c r="T41" i="23"/>
  <c r="Y41" i="23" s="1"/>
  <c r="T42" i="23"/>
  <c r="T43" i="23"/>
  <c r="T44" i="23"/>
  <c r="T45" i="23"/>
  <c r="Y45" i="23" s="1"/>
  <c r="T46" i="23"/>
  <c r="T47" i="23"/>
  <c r="Y47" i="23" s="1"/>
  <c r="T48" i="23"/>
  <c r="T49" i="23"/>
  <c r="T50" i="23"/>
  <c r="T51" i="23"/>
  <c r="T52" i="23"/>
  <c r="T53" i="23"/>
  <c r="T54" i="23"/>
  <c r="T55" i="23"/>
  <c r="T56" i="23"/>
  <c r="Y56" i="23" s="1"/>
  <c r="T57" i="23"/>
  <c r="T58" i="23"/>
  <c r="T59" i="23"/>
  <c r="T60" i="23"/>
  <c r="Y60" i="23" s="1"/>
  <c r="T61" i="23"/>
  <c r="T62" i="23"/>
  <c r="T63" i="23"/>
  <c r="T64" i="23"/>
  <c r="T65" i="23"/>
  <c r="T66" i="23"/>
  <c r="T67" i="23"/>
  <c r="Y67" i="23" s="1"/>
  <c r="T68" i="23"/>
  <c r="T69" i="23"/>
  <c r="T70" i="23"/>
  <c r="T71" i="23"/>
  <c r="Y71" i="23" s="1"/>
  <c r="T72" i="23"/>
  <c r="T73" i="23"/>
  <c r="T74" i="23"/>
  <c r="T75" i="23"/>
  <c r="Y75" i="23" s="1"/>
  <c r="T76" i="23"/>
  <c r="T77" i="23"/>
  <c r="T78" i="23"/>
  <c r="T79" i="23"/>
  <c r="T80" i="23"/>
  <c r="T81" i="23"/>
  <c r="Y81" i="23"/>
  <c r="T82" i="23"/>
  <c r="T83" i="23"/>
  <c r="T84" i="23"/>
  <c r="Y84" i="23" s="1"/>
  <c r="T85" i="23"/>
  <c r="T86" i="23"/>
  <c r="T87" i="23"/>
  <c r="T88" i="23"/>
  <c r="Y88" i="23" s="1"/>
  <c r="T89" i="23"/>
  <c r="T90" i="23"/>
  <c r="Y90" i="23" s="1"/>
  <c r="T91" i="23"/>
  <c r="T92" i="23"/>
  <c r="Y92" i="23" s="1"/>
  <c r="T93" i="23"/>
  <c r="T94" i="23"/>
  <c r="Y94" i="23" s="1"/>
  <c r="T95" i="23"/>
  <c r="T96" i="23"/>
  <c r="T97" i="23"/>
  <c r="T98" i="23"/>
  <c r="T99" i="23"/>
  <c r="T100" i="23"/>
  <c r="T101" i="23"/>
  <c r="T102" i="23"/>
  <c r="Y102" i="23" s="1"/>
  <c r="T103" i="23"/>
  <c r="Y103" i="23" s="1"/>
  <c r="T104" i="23"/>
  <c r="T105" i="23"/>
  <c r="Y105" i="23"/>
  <c r="T106" i="23"/>
  <c r="U8" i="23"/>
  <c r="U9" i="23"/>
  <c r="U10" i="23"/>
  <c r="Y10" i="23" s="1"/>
  <c r="U11" i="23"/>
  <c r="U12" i="23"/>
  <c r="U13" i="23"/>
  <c r="U14" i="23"/>
  <c r="U15" i="23"/>
  <c r="U16" i="23"/>
  <c r="U17" i="23"/>
  <c r="Y17" i="23" s="1"/>
  <c r="U18" i="23"/>
  <c r="Y18" i="23" s="1"/>
  <c r="U19" i="23"/>
  <c r="U20" i="23"/>
  <c r="Y20" i="23" s="1"/>
  <c r="U21" i="23"/>
  <c r="Y21" i="23" s="1"/>
  <c r="U22" i="23"/>
  <c r="U23" i="23"/>
  <c r="U24" i="23"/>
  <c r="U25" i="23"/>
  <c r="U26" i="23"/>
  <c r="Y26" i="23" s="1"/>
  <c r="U27" i="23"/>
  <c r="U28" i="23"/>
  <c r="U29" i="23"/>
  <c r="U30" i="23"/>
  <c r="U31" i="23"/>
  <c r="Y31" i="23" s="1"/>
  <c r="U32" i="23"/>
  <c r="U33" i="23"/>
  <c r="U34" i="23"/>
  <c r="Y34" i="23" s="1"/>
  <c r="U35" i="23"/>
  <c r="U36" i="23"/>
  <c r="U37" i="23"/>
  <c r="U38" i="23"/>
  <c r="U39" i="23"/>
  <c r="Y39" i="23" s="1"/>
  <c r="U40" i="23"/>
  <c r="U41" i="23"/>
  <c r="U42" i="23"/>
  <c r="Y42" i="23" s="1"/>
  <c r="U43" i="23"/>
  <c r="U44" i="23"/>
  <c r="U45" i="23"/>
  <c r="U46" i="23"/>
  <c r="U47" i="23"/>
  <c r="U48" i="23"/>
  <c r="U49" i="23"/>
  <c r="Y49" i="23" s="1"/>
  <c r="U50" i="23"/>
  <c r="Y50" i="23" s="1"/>
  <c r="U51" i="23"/>
  <c r="U52" i="23"/>
  <c r="Y52" i="23" s="1"/>
  <c r="U53" i="23"/>
  <c r="Y53" i="23" s="1"/>
  <c r="U54" i="23"/>
  <c r="U55" i="23"/>
  <c r="U56" i="23"/>
  <c r="U57" i="23"/>
  <c r="Y57" i="23" s="1"/>
  <c r="U58" i="23"/>
  <c r="Y58" i="23" s="1"/>
  <c r="U59" i="23"/>
  <c r="U60" i="23"/>
  <c r="U61" i="23"/>
  <c r="U62" i="23"/>
  <c r="U63" i="23"/>
  <c r="Y63" i="23" s="1"/>
  <c r="U64" i="23"/>
  <c r="U65" i="23"/>
  <c r="U66" i="23"/>
  <c r="Y66" i="23" s="1"/>
  <c r="U67" i="23"/>
  <c r="U68" i="23"/>
  <c r="U69" i="23"/>
  <c r="U70" i="23"/>
  <c r="U71" i="23"/>
  <c r="U72" i="23"/>
  <c r="U73" i="23"/>
  <c r="U74" i="23"/>
  <c r="Y74" i="23" s="1"/>
  <c r="U75" i="23"/>
  <c r="U76" i="23"/>
  <c r="U77" i="23"/>
  <c r="Y77" i="23" s="1"/>
  <c r="U78" i="23"/>
  <c r="U79" i="23"/>
  <c r="U80" i="23"/>
  <c r="U81" i="23"/>
  <c r="U82" i="23"/>
  <c r="Y82" i="23" s="1"/>
  <c r="U83" i="23"/>
  <c r="U84" i="23"/>
  <c r="U85" i="23"/>
  <c r="Y85" i="23" s="1"/>
  <c r="U86" i="23"/>
  <c r="U87" i="23"/>
  <c r="U88" i="23"/>
  <c r="U89" i="23"/>
  <c r="Y89" i="23" s="1"/>
  <c r="U90" i="23"/>
  <c r="U91" i="23"/>
  <c r="U92" i="23"/>
  <c r="U93" i="23"/>
  <c r="U94" i="23"/>
  <c r="U95" i="23"/>
  <c r="Y95" i="23" s="1"/>
  <c r="U96" i="23"/>
  <c r="U97" i="23"/>
  <c r="U98" i="23"/>
  <c r="U99" i="23"/>
  <c r="U100" i="23"/>
  <c r="U101" i="23"/>
  <c r="U102" i="23"/>
  <c r="U103" i="23"/>
  <c r="U104" i="23"/>
  <c r="U105" i="23"/>
  <c r="U106" i="23"/>
  <c r="Y106" i="23" s="1"/>
  <c r="V8" i="23"/>
  <c r="V9" i="23"/>
  <c r="V10" i="23"/>
  <c r="V11" i="23"/>
  <c r="V12" i="23"/>
  <c r="V13" i="23"/>
  <c r="V14" i="23"/>
  <c r="V15" i="23"/>
  <c r="V16" i="23"/>
  <c r="V17" i="23"/>
  <c r="V18" i="23"/>
  <c r="V19" i="23"/>
  <c r="V20" i="23"/>
  <c r="V21" i="23"/>
  <c r="V22" i="23"/>
  <c r="V23" i="23"/>
  <c r="V24" i="23"/>
  <c r="Y24" i="23" s="1"/>
  <c r="V25" i="23"/>
  <c r="V26" i="23"/>
  <c r="V27" i="23"/>
  <c r="V28" i="23"/>
  <c r="V29" i="23"/>
  <c r="V30" i="23"/>
  <c r="V31" i="23"/>
  <c r="V32" i="23"/>
  <c r="V33" i="23"/>
  <c r="V34" i="23"/>
  <c r="V35" i="23"/>
  <c r="V36" i="23"/>
  <c r="V37" i="23"/>
  <c r="V38" i="23"/>
  <c r="V39" i="23"/>
  <c r="V40" i="23"/>
  <c r="V41" i="23"/>
  <c r="V42" i="23"/>
  <c r="V43" i="23"/>
  <c r="V44" i="23"/>
  <c r="V45" i="23"/>
  <c r="V46" i="23"/>
  <c r="V47" i="23"/>
  <c r="V48" i="23"/>
  <c r="V49" i="23"/>
  <c r="V50" i="23"/>
  <c r="V51" i="23"/>
  <c r="V52" i="23"/>
  <c r="V53" i="23"/>
  <c r="V54" i="23"/>
  <c r="V55" i="23"/>
  <c r="V56" i="23"/>
  <c r="V57" i="23"/>
  <c r="V58" i="23"/>
  <c r="V59" i="23"/>
  <c r="V60" i="23"/>
  <c r="V61" i="23"/>
  <c r="V62" i="23"/>
  <c r="V63" i="23"/>
  <c r="V64" i="23"/>
  <c r="V65" i="23"/>
  <c r="V66" i="23"/>
  <c r="V67" i="23"/>
  <c r="V68" i="23"/>
  <c r="V69" i="23"/>
  <c r="V70" i="23"/>
  <c r="V71" i="23"/>
  <c r="V72" i="23"/>
  <c r="V73" i="23"/>
  <c r="V74" i="23"/>
  <c r="V75" i="23"/>
  <c r="V76" i="23"/>
  <c r="V77" i="23"/>
  <c r="V78" i="23"/>
  <c r="V79" i="23"/>
  <c r="V80" i="23"/>
  <c r="V81" i="23"/>
  <c r="V82" i="23"/>
  <c r="V83" i="23"/>
  <c r="V84" i="23"/>
  <c r="V85" i="23"/>
  <c r="V86" i="23"/>
  <c r="V87" i="23"/>
  <c r="V88" i="23"/>
  <c r="V89" i="23"/>
  <c r="V90" i="23"/>
  <c r="V91" i="23"/>
  <c r="V92" i="23"/>
  <c r="V93" i="23"/>
  <c r="V94" i="23"/>
  <c r="V95" i="23"/>
  <c r="V96" i="23"/>
  <c r="V97" i="23"/>
  <c r="V98" i="23"/>
  <c r="V99" i="23"/>
  <c r="V100" i="23"/>
  <c r="V101" i="23"/>
  <c r="V102" i="23"/>
  <c r="V103" i="23"/>
  <c r="V104" i="23"/>
  <c r="V105" i="23"/>
  <c r="V106" i="23"/>
  <c r="W8" i="23"/>
  <c r="W9" i="23"/>
  <c r="W10" i="23"/>
  <c r="W11" i="23"/>
  <c r="W12" i="23"/>
  <c r="W13" i="23"/>
  <c r="W14" i="23"/>
  <c r="W15" i="23"/>
  <c r="W16" i="23"/>
  <c r="W17" i="23"/>
  <c r="W18" i="23"/>
  <c r="W19" i="23"/>
  <c r="W20" i="23"/>
  <c r="W21" i="23"/>
  <c r="W22" i="23"/>
  <c r="W23" i="23"/>
  <c r="W24" i="23"/>
  <c r="W25" i="23"/>
  <c r="W26" i="23"/>
  <c r="W27" i="23"/>
  <c r="W28" i="23"/>
  <c r="W29" i="23"/>
  <c r="W30" i="23"/>
  <c r="W31" i="23"/>
  <c r="W32" i="23"/>
  <c r="W33" i="23"/>
  <c r="W34" i="23"/>
  <c r="W35" i="23"/>
  <c r="W36" i="23"/>
  <c r="W37" i="23"/>
  <c r="W38" i="23"/>
  <c r="W39" i="23"/>
  <c r="W40" i="23"/>
  <c r="W41" i="23"/>
  <c r="W42" i="23"/>
  <c r="W43" i="23"/>
  <c r="W44" i="23"/>
  <c r="W45" i="23"/>
  <c r="W46" i="23"/>
  <c r="W47" i="23"/>
  <c r="W48" i="23"/>
  <c r="W49" i="23"/>
  <c r="W50" i="23"/>
  <c r="W51" i="23"/>
  <c r="W52" i="23"/>
  <c r="W53" i="23"/>
  <c r="W54" i="23"/>
  <c r="W55" i="23"/>
  <c r="W56" i="23"/>
  <c r="W57" i="23"/>
  <c r="W58" i="23"/>
  <c r="W59" i="23"/>
  <c r="W60" i="23"/>
  <c r="W61" i="23"/>
  <c r="W62" i="23"/>
  <c r="W63" i="23"/>
  <c r="W64" i="23"/>
  <c r="W65" i="23"/>
  <c r="W66" i="23"/>
  <c r="W67" i="23"/>
  <c r="W68" i="23"/>
  <c r="W69" i="23"/>
  <c r="W70" i="23"/>
  <c r="W71" i="23"/>
  <c r="W72" i="23"/>
  <c r="W73" i="23"/>
  <c r="W74" i="23"/>
  <c r="W75" i="23"/>
  <c r="W76" i="23"/>
  <c r="W77" i="23"/>
  <c r="W78" i="23"/>
  <c r="W79" i="23"/>
  <c r="W80" i="23"/>
  <c r="W81" i="23"/>
  <c r="W82" i="23"/>
  <c r="W83" i="23"/>
  <c r="W84" i="23"/>
  <c r="W85" i="23"/>
  <c r="W86" i="23"/>
  <c r="W87" i="23"/>
  <c r="W88" i="23"/>
  <c r="W89" i="23"/>
  <c r="W90" i="23"/>
  <c r="W91" i="23"/>
  <c r="W92" i="23"/>
  <c r="W93" i="23"/>
  <c r="W94" i="23"/>
  <c r="W95" i="23"/>
  <c r="W96" i="23"/>
  <c r="W97" i="23"/>
  <c r="W98" i="23"/>
  <c r="W99" i="23"/>
  <c r="W100" i="23"/>
  <c r="W101" i="23"/>
  <c r="W102" i="23"/>
  <c r="W103" i="23"/>
  <c r="W104" i="23"/>
  <c r="W105" i="23"/>
  <c r="W106" i="23"/>
  <c r="X8" i="23"/>
  <c r="X9" i="23"/>
  <c r="X10" i="23"/>
  <c r="X11" i="23"/>
  <c r="X12" i="23"/>
  <c r="X13" i="23"/>
  <c r="X14" i="23"/>
  <c r="Y14" i="23" s="1"/>
  <c r="X15" i="23"/>
  <c r="X16" i="23"/>
  <c r="X17" i="23"/>
  <c r="X18" i="23"/>
  <c r="X19" i="23"/>
  <c r="X20" i="23"/>
  <c r="X21" i="23"/>
  <c r="X22" i="23"/>
  <c r="X23" i="23"/>
  <c r="X24" i="23"/>
  <c r="X25" i="23"/>
  <c r="X26" i="23"/>
  <c r="X27" i="23"/>
  <c r="X28" i="23"/>
  <c r="X29" i="23"/>
  <c r="X30" i="23"/>
  <c r="Y30" i="23" s="1"/>
  <c r="X31" i="23"/>
  <c r="X32" i="23"/>
  <c r="X33" i="23"/>
  <c r="X34" i="23"/>
  <c r="X35" i="23"/>
  <c r="Y35" i="23" s="1"/>
  <c r="X36" i="23"/>
  <c r="X37" i="23"/>
  <c r="X38" i="23"/>
  <c r="X39" i="23"/>
  <c r="X40" i="23"/>
  <c r="X41" i="23"/>
  <c r="X42" i="23"/>
  <c r="X43" i="23"/>
  <c r="X44" i="23"/>
  <c r="X45" i="23"/>
  <c r="X46" i="23"/>
  <c r="Y46" i="23" s="1"/>
  <c r="X47" i="23"/>
  <c r="X48" i="23"/>
  <c r="X49" i="23"/>
  <c r="X50" i="23"/>
  <c r="X51" i="23"/>
  <c r="X52" i="23"/>
  <c r="X53" i="23"/>
  <c r="X54" i="23"/>
  <c r="X55" i="23"/>
  <c r="X56" i="23"/>
  <c r="X57" i="23"/>
  <c r="X58" i="23"/>
  <c r="X59" i="23"/>
  <c r="X60" i="23"/>
  <c r="X61" i="23"/>
  <c r="X62" i="23"/>
  <c r="Y62" i="23" s="1"/>
  <c r="X63" i="23"/>
  <c r="X64" i="23"/>
  <c r="X65" i="23"/>
  <c r="X66" i="23"/>
  <c r="X67" i="23"/>
  <c r="X68" i="23"/>
  <c r="X69" i="23"/>
  <c r="X70" i="23"/>
  <c r="X71" i="23"/>
  <c r="X72" i="23"/>
  <c r="X73" i="23"/>
  <c r="X74" i="23"/>
  <c r="X75" i="23"/>
  <c r="X76" i="23"/>
  <c r="X77" i="23"/>
  <c r="X78" i="23"/>
  <c r="Y78" i="23" s="1"/>
  <c r="X79" i="23"/>
  <c r="X80" i="23"/>
  <c r="X81" i="23"/>
  <c r="X82" i="23"/>
  <c r="X83" i="23"/>
  <c r="X84" i="23"/>
  <c r="X85" i="23"/>
  <c r="X86" i="23"/>
  <c r="X87" i="23"/>
  <c r="X88" i="23"/>
  <c r="X89" i="23"/>
  <c r="X90" i="23"/>
  <c r="X91" i="23"/>
  <c r="X92" i="23"/>
  <c r="X93" i="23"/>
  <c r="X94" i="23"/>
  <c r="X95" i="23"/>
  <c r="X96" i="23"/>
  <c r="X97" i="23"/>
  <c r="X98" i="23"/>
  <c r="X99" i="23"/>
  <c r="Y99" i="23" s="1"/>
  <c r="X100" i="23"/>
  <c r="X101" i="23"/>
  <c r="X102" i="23"/>
  <c r="X103" i="23"/>
  <c r="X104" i="23"/>
  <c r="X105" i="23"/>
  <c r="X106" i="23"/>
  <c r="Y8" i="23"/>
  <c r="Y11" i="23"/>
  <c r="Y12" i="23"/>
  <c r="Y16" i="23"/>
  <c r="Y22" i="23"/>
  <c r="Y23" i="23"/>
  <c r="Y27" i="23"/>
  <c r="Y36" i="23"/>
  <c r="Y38" i="23"/>
  <c r="Y40" i="23"/>
  <c r="Y43" i="23"/>
  <c r="Y44" i="23"/>
  <c r="Y48" i="23"/>
  <c r="Y51" i="23"/>
  <c r="Y54" i="23"/>
  <c r="Y55" i="23"/>
  <c r="Y59" i="23"/>
  <c r="Y64" i="23"/>
  <c r="Y68" i="23"/>
  <c r="Y70" i="23"/>
  <c r="Y72" i="23"/>
  <c r="Y76" i="23"/>
  <c r="Y79" i="23"/>
  <c r="Y80" i="23"/>
  <c r="Y83" i="23"/>
  <c r="Y86" i="23"/>
  <c r="Y87" i="23"/>
  <c r="Y91" i="23"/>
  <c r="Y96" i="23"/>
  <c r="Y98" i="23"/>
  <c r="Y100" i="23"/>
  <c r="Y104" i="23"/>
  <c r="C15" i="33"/>
  <c r="T7" i="24"/>
  <c r="T8" i="24"/>
  <c r="T9" i="24"/>
  <c r="T10" i="24"/>
  <c r="Y10" i="24" s="1"/>
  <c r="T11" i="24"/>
  <c r="T12" i="24"/>
  <c r="T13" i="24"/>
  <c r="T14" i="24"/>
  <c r="T15" i="24"/>
  <c r="T16" i="24"/>
  <c r="T17" i="24"/>
  <c r="T18" i="24"/>
  <c r="Y18" i="24" s="1"/>
  <c r="T19" i="24"/>
  <c r="T20" i="24"/>
  <c r="T21" i="24"/>
  <c r="T22" i="24"/>
  <c r="T23" i="24"/>
  <c r="Y23" i="24" s="1"/>
  <c r="T24" i="24"/>
  <c r="T25" i="24"/>
  <c r="Y25" i="24" s="1"/>
  <c r="T26" i="24"/>
  <c r="Y26" i="24" s="1"/>
  <c r="T27" i="24"/>
  <c r="T28" i="24"/>
  <c r="T29" i="24"/>
  <c r="T30" i="24"/>
  <c r="T31" i="24"/>
  <c r="T32" i="24"/>
  <c r="T33" i="24"/>
  <c r="T34" i="24"/>
  <c r="Y34" i="24" s="1"/>
  <c r="T35" i="24"/>
  <c r="T36" i="24"/>
  <c r="T37" i="24"/>
  <c r="T38" i="24"/>
  <c r="T39" i="24"/>
  <c r="T40" i="24"/>
  <c r="T41" i="24"/>
  <c r="Y41" i="24" s="1"/>
  <c r="T42" i="24"/>
  <c r="Y42" i="24" s="1"/>
  <c r="T43" i="24"/>
  <c r="T44" i="24"/>
  <c r="T45" i="24"/>
  <c r="T46" i="24"/>
  <c r="T47" i="24"/>
  <c r="T48" i="24"/>
  <c r="T49" i="24"/>
  <c r="T50" i="24"/>
  <c r="Y50" i="24" s="1"/>
  <c r="T51" i="24"/>
  <c r="T52" i="24"/>
  <c r="T53" i="24"/>
  <c r="T54" i="24"/>
  <c r="T55" i="24"/>
  <c r="Y55" i="24" s="1"/>
  <c r="T56" i="24"/>
  <c r="T57" i="24"/>
  <c r="Y57" i="24" s="1"/>
  <c r="T58" i="24"/>
  <c r="Y58" i="24" s="1"/>
  <c r="T59" i="24"/>
  <c r="T60" i="24"/>
  <c r="T61" i="24"/>
  <c r="T62" i="24"/>
  <c r="T63" i="24"/>
  <c r="T64" i="24"/>
  <c r="T65" i="24"/>
  <c r="T66" i="24"/>
  <c r="Y66" i="24" s="1"/>
  <c r="T67" i="24"/>
  <c r="T68" i="24"/>
  <c r="T69" i="24"/>
  <c r="T70" i="24"/>
  <c r="T71" i="24"/>
  <c r="T72" i="24"/>
  <c r="T73" i="24"/>
  <c r="Y73" i="24" s="1"/>
  <c r="T74" i="24"/>
  <c r="Y74" i="24" s="1"/>
  <c r="T75" i="24"/>
  <c r="T76" i="24"/>
  <c r="T77" i="24"/>
  <c r="T78" i="24"/>
  <c r="T79" i="24"/>
  <c r="T80" i="24"/>
  <c r="T81" i="24"/>
  <c r="T82" i="24"/>
  <c r="Y82" i="24" s="1"/>
  <c r="T83" i="24"/>
  <c r="T84" i="24"/>
  <c r="T85" i="24"/>
  <c r="T86" i="24"/>
  <c r="T87" i="24"/>
  <c r="T88" i="24"/>
  <c r="T89" i="24"/>
  <c r="Y89" i="24" s="1"/>
  <c r="T90" i="24"/>
  <c r="Y90" i="24" s="1"/>
  <c r="T91" i="24"/>
  <c r="T92" i="24"/>
  <c r="T93" i="24"/>
  <c r="T94" i="24"/>
  <c r="T95" i="24"/>
  <c r="T96" i="24"/>
  <c r="T97" i="24"/>
  <c r="T98" i="24"/>
  <c r="Y98" i="24" s="1"/>
  <c r="T99" i="24"/>
  <c r="T100" i="24"/>
  <c r="T101" i="24"/>
  <c r="T102" i="24"/>
  <c r="T103" i="24"/>
  <c r="T104" i="24"/>
  <c r="T105" i="24"/>
  <c r="Y105" i="24" s="1"/>
  <c r="T106" i="24"/>
  <c r="Y106" i="24" s="1"/>
  <c r="U7" i="24"/>
  <c r="U8" i="24"/>
  <c r="U9" i="24"/>
  <c r="U10" i="24"/>
  <c r="U11" i="24"/>
  <c r="U12" i="24"/>
  <c r="U13" i="24"/>
  <c r="U14" i="24"/>
  <c r="U15" i="24"/>
  <c r="U16" i="24"/>
  <c r="U17" i="24"/>
  <c r="U18" i="24"/>
  <c r="U19" i="24"/>
  <c r="Y19" i="24" s="1"/>
  <c r="U20" i="24"/>
  <c r="U21" i="24"/>
  <c r="U22" i="24"/>
  <c r="U23" i="24"/>
  <c r="U24" i="24"/>
  <c r="U25" i="24"/>
  <c r="U26" i="24"/>
  <c r="U27" i="24"/>
  <c r="U28" i="24"/>
  <c r="U29" i="24"/>
  <c r="U30" i="24"/>
  <c r="U31" i="24"/>
  <c r="U32" i="24"/>
  <c r="U33" i="24"/>
  <c r="U34" i="24"/>
  <c r="U35" i="24"/>
  <c r="U36" i="24"/>
  <c r="U37" i="24"/>
  <c r="U38" i="24"/>
  <c r="Y38" i="24" s="1"/>
  <c r="U39" i="24"/>
  <c r="U40" i="24"/>
  <c r="U41" i="24"/>
  <c r="U42" i="24"/>
  <c r="U43" i="24"/>
  <c r="U44" i="24"/>
  <c r="U45" i="24"/>
  <c r="U46" i="24"/>
  <c r="U47" i="24"/>
  <c r="U48" i="24"/>
  <c r="U49" i="24"/>
  <c r="U50" i="24"/>
  <c r="U51" i="24"/>
  <c r="U52" i="24"/>
  <c r="U53" i="24"/>
  <c r="U54" i="24"/>
  <c r="U55" i="24"/>
  <c r="U56" i="24"/>
  <c r="U57" i="24"/>
  <c r="U58" i="24"/>
  <c r="U59" i="24"/>
  <c r="U60" i="24"/>
  <c r="U61" i="24"/>
  <c r="U62" i="24"/>
  <c r="U63" i="24"/>
  <c r="U64" i="24"/>
  <c r="U65" i="24"/>
  <c r="U66" i="24"/>
  <c r="U67" i="24"/>
  <c r="Y67" i="24" s="1"/>
  <c r="U68" i="24"/>
  <c r="U69" i="24"/>
  <c r="U70" i="24"/>
  <c r="U71" i="24"/>
  <c r="U72" i="24"/>
  <c r="U73" i="24"/>
  <c r="U74" i="24"/>
  <c r="U75" i="24"/>
  <c r="U76" i="24"/>
  <c r="U77" i="24"/>
  <c r="U78" i="24"/>
  <c r="U79" i="24"/>
  <c r="U80" i="24"/>
  <c r="U81" i="24"/>
  <c r="U82" i="24"/>
  <c r="U83" i="24"/>
  <c r="U84" i="24"/>
  <c r="U85" i="24"/>
  <c r="U86" i="24"/>
  <c r="U87" i="24"/>
  <c r="U88" i="24"/>
  <c r="U89" i="24"/>
  <c r="U90" i="24"/>
  <c r="U91" i="24"/>
  <c r="U92" i="24"/>
  <c r="U93" i="24"/>
  <c r="U94" i="24"/>
  <c r="U95" i="24"/>
  <c r="U96" i="24"/>
  <c r="U97" i="24"/>
  <c r="U98" i="24"/>
  <c r="U99" i="24"/>
  <c r="Y99" i="24" s="1"/>
  <c r="U100" i="24"/>
  <c r="U101" i="24"/>
  <c r="U102" i="24"/>
  <c r="U103" i="24"/>
  <c r="U104" i="24"/>
  <c r="U105" i="24"/>
  <c r="U106" i="24"/>
  <c r="V7" i="24"/>
  <c r="V8" i="24"/>
  <c r="V9" i="24"/>
  <c r="V10" i="24"/>
  <c r="V11" i="24"/>
  <c r="V12" i="24"/>
  <c r="V13" i="24"/>
  <c r="V14" i="24"/>
  <c r="V15" i="24"/>
  <c r="V16" i="24"/>
  <c r="V17" i="24"/>
  <c r="V18" i="24"/>
  <c r="V19" i="24"/>
  <c r="V20" i="24"/>
  <c r="V21" i="24"/>
  <c r="V22" i="24"/>
  <c r="V23" i="24"/>
  <c r="V24" i="24"/>
  <c r="V25" i="24"/>
  <c r="V26" i="24"/>
  <c r="V27" i="24"/>
  <c r="V28" i="24"/>
  <c r="V29" i="24"/>
  <c r="V30" i="24"/>
  <c r="V31" i="24"/>
  <c r="V32" i="24"/>
  <c r="V33" i="24"/>
  <c r="Y33" i="24" s="1"/>
  <c r="V34" i="24"/>
  <c r="V35" i="24"/>
  <c r="V36" i="24"/>
  <c r="V37" i="24"/>
  <c r="V38" i="24"/>
  <c r="V39" i="24"/>
  <c r="V40" i="24"/>
  <c r="V41" i="24"/>
  <c r="V42" i="24"/>
  <c r="V43" i="24"/>
  <c r="V44" i="24"/>
  <c r="V45" i="24"/>
  <c r="V46" i="24"/>
  <c r="V47" i="24"/>
  <c r="V48" i="24"/>
  <c r="V49" i="24"/>
  <c r="V50" i="24"/>
  <c r="V51" i="24"/>
  <c r="V52" i="24"/>
  <c r="V53" i="24"/>
  <c r="V54" i="24"/>
  <c r="V55" i="24"/>
  <c r="V56" i="24"/>
  <c r="V57" i="24"/>
  <c r="V58" i="24"/>
  <c r="V59" i="24"/>
  <c r="V60" i="24"/>
  <c r="V61" i="24"/>
  <c r="Y61" i="24" s="1"/>
  <c r="V62" i="24"/>
  <c r="V63" i="24"/>
  <c r="V64" i="24"/>
  <c r="V65" i="24"/>
  <c r="Y65" i="24" s="1"/>
  <c r="V66" i="24"/>
  <c r="V67" i="24"/>
  <c r="V68" i="24"/>
  <c r="V69" i="24"/>
  <c r="V70" i="24"/>
  <c r="V71" i="24"/>
  <c r="V72" i="24"/>
  <c r="V73" i="24"/>
  <c r="V74" i="24"/>
  <c r="V75" i="24"/>
  <c r="V76" i="24"/>
  <c r="V77" i="24"/>
  <c r="V78" i="24"/>
  <c r="V79" i="24"/>
  <c r="V80" i="24"/>
  <c r="V81" i="24"/>
  <c r="V82" i="24"/>
  <c r="V83" i="24"/>
  <c r="V84" i="24"/>
  <c r="V85" i="24"/>
  <c r="V86" i="24"/>
  <c r="V87" i="24"/>
  <c r="V88" i="24"/>
  <c r="V89" i="24"/>
  <c r="V90" i="24"/>
  <c r="V91" i="24"/>
  <c r="V92" i="24"/>
  <c r="V93" i="24"/>
  <c r="Y93" i="24" s="1"/>
  <c r="V94" i="24"/>
  <c r="V95" i="24"/>
  <c r="V96" i="24"/>
  <c r="V97" i="24"/>
  <c r="Y97" i="24" s="1"/>
  <c r="V98" i="24"/>
  <c r="V99" i="24"/>
  <c r="V100" i="24"/>
  <c r="V101" i="24"/>
  <c r="V102" i="24"/>
  <c r="V103" i="24"/>
  <c r="V104" i="24"/>
  <c r="V105" i="24"/>
  <c r="V106" i="24"/>
  <c r="W7" i="24"/>
  <c r="W8" i="24"/>
  <c r="W9" i="24"/>
  <c r="W10" i="24"/>
  <c r="W11" i="24"/>
  <c r="W12" i="24"/>
  <c r="W13" i="24"/>
  <c r="W14" i="24"/>
  <c r="W15" i="24"/>
  <c r="W16" i="24"/>
  <c r="W17" i="24"/>
  <c r="W18" i="24"/>
  <c r="W19" i="24"/>
  <c r="W20" i="24"/>
  <c r="W21" i="24"/>
  <c r="W22" i="24"/>
  <c r="W23" i="24"/>
  <c r="W24" i="24"/>
  <c r="Y24" i="24" s="1"/>
  <c r="W25" i="24"/>
  <c r="W26" i="24"/>
  <c r="W27" i="24"/>
  <c r="W28" i="24"/>
  <c r="W29" i="24"/>
  <c r="W30" i="24"/>
  <c r="W31" i="24"/>
  <c r="W32" i="24"/>
  <c r="W33" i="24"/>
  <c r="W34" i="24"/>
  <c r="W35" i="24"/>
  <c r="W36" i="24"/>
  <c r="W37" i="24"/>
  <c r="W38" i="24"/>
  <c r="W39" i="24"/>
  <c r="W40" i="24"/>
  <c r="Y40" i="24" s="1"/>
  <c r="W41" i="24"/>
  <c r="W42" i="24"/>
  <c r="W43" i="24"/>
  <c r="W44" i="24"/>
  <c r="W45" i="24"/>
  <c r="W46" i="24"/>
  <c r="W47" i="24"/>
  <c r="W48" i="24"/>
  <c r="W49" i="24"/>
  <c r="W50" i="24"/>
  <c r="W51" i="24"/>
  <c r="W52" i="24"/>
  <c r="W53" i="24"/>
  <c r="W54" i="24"/>
  <c r="W55" i="24"/>
  <c r="W56" i="24"/>
  <c r="Y56" i="24" s="1"/>
  <c r="W57" i="24"/>
  <c r="W58" i="24"/>
  <c r="W59" i="24"/>
  <c r="W60" i="24"/>
  <c r="W61" i="24"/>
  <c r="W62" i="24"/>
  <c r="W63" i="24"/>
  <c r="W64" i="24"/>
  <c r="W65" i="24"/>
  <c r="W66" i="24"/>
  <c r="W67" i="24"/>
  <c r="W68" i="24"/>
  <c r="W69" i="24"/>
  <c r="W70" i="24"/>
  <c r="W71" i="24"/>
  <c r="W72" i="24"/>
  <c r="Y72" i="24" s="1"/>
  <c r="W73" i="24"/>
  <c r="W74" i="24"/>
  <c r="W75" i="24"/>
  <c r="W76" i="24"/>
  <c r="W77" i="24"/>
  <c r="W78" i="24"/>
  <c r="W79" i="24"/>
  <c r="W80" i="24"/>
  <c r="W81" i="24"/>
  <c r="W82" i="24"/>
  <c r="W83" i="24"/>
  <c r="W84" i="24"/>
  <c r="W85" i="24"/>
  <c r="W86" i="24"/>
  <c r="W87" i="24"/>
  <c r="W88" i="24"/>
  <c r="Y88" i="24" s="1"/>
  <c r="W89" i="24"/>
  <c r="W90" i="24"/>
  <c r="W91" i="24"/>
  <c r="W92" i="24"/>
  <c r="W93" i="24"/>
  <c r="W94" i="24"/>
  <c r="W95" i="24"/>
  <c r="W96" i="24"/>
  <c r="W97" i="24"/>
  <c r="W98" i="24"/>
  <c r="W99" i="24"/>
  <c r="W100" i="24"/>
  <c r="W101" i="24"/>
  <c r="W102" i="24"/>
  <c r="W103" i="24"/>
  <c r="W104" i="24"/>
  <c r="Y104" i="24" s="1"/>
  <c r="W105" i="24"/>
  <c r="W106" i="24"/>
  <c r="X7" i="24"/>
  <c r="X8" i="24"/>
  <c r="X9" i="24"/>
  <c r="X10" i="24"/>
  <c r="X11" i="24"/>
  <c r="X12" i="24"/>
  <c r="X13" i="24"/>
  <c r="X14" i="24"/>
  <c r="X15" i="24"/>
  <c r="X16" i="24"/>
  <c r="X17" i="24"/>
  <c r="Y17" i="24" s="1"/>
  <c r="X18" i="24"/>
  <c r="X19" i="24"/>
  <c r="X20" i="24"/>
  <c r="X21" i="24"/>
  <c r="X22" i="24"/>
  <c r="X23" i="24"/>
  <c r="X24" i="24"/>
  <c r="X25" i="24"/>
  <c r="X26" i="24"/>
  <c r="X27" i="24"/>
  <c r="X28" i="24"/>
  <c r="X29" i="24"/>
  <c r="Y29" i="24" s="1"/>
  <c r="X30" i="24"/>
  <c r="X31" i="24"/>
  <c r="X32" i="24"/>
  <c r="X33" i="24"/>
  <c r="X34" i="24"/>
  <c r="X35" i="24"/>
  <c r="Y35" i="24"/>
  <c r="X36" i="24"/>
  <c r="X37" i="24"/>
  <c r="X38" i="24"/>
  <c r="X39" i="24"/>
  <c r="X40" i="24"/>
  <c r="X41" i="24"/>
  <c r="X42" i="24"/>
  <c r="X43" i="24"/>
  <c r="X44" i="24"/>
  <c r="X45" i="24"/>
  <c r="X46" i="24"/>
  <c r="X47" i="24"/>
  <c r="X48" i="24"/>
  <c r="X49" i="24"/>
  <c r="Y49" i="24" s="1"/>
  <c r="X50" i="24"/>
  <c r="X51" i="24"/>
  <c r="Y51" i="24"/>
  <c r="X52" i="24"/>
  <c r="X53" i="24"/>
  <c r="X54" i="24"/>
  <c r="X55" i="24"/>
  <c r="X56" i="24"/>
  <c r="X57" i="24"/>
  <c r="X58" i="24"/>
  <c r="X59" i="24"/>
  <c r="X60" i="24"/>
  <c r="X61" i="24"/>
  <c r="X62" i="24"/>
  <c r="X63" i="24"/>
  <c r="X64" i="24"/>
  <c r="X65" i="24"/>
  <c r="X66" i="24"/>
  <c r="X67" i="24"/>
  <c r="X68" i="24"/>
  <c r="X69" i="24"/>
  <c r="X70" i="24"/>
  <c r="X71" i="24"/>
  <c r="X72" i="24"/>
  <c r="X73" i="24"/>
  <c r="X74" i="24"/>
  <c r="X75" i="24"/>
  <c r="X76" i="24"/>
  <c r="X77" i="24"/>
  <c r="X78" i="24"/>
  <c r="X79" i="24"/>
  <c r="X80" i="24"/>
  <c r="X81" i="24"/>
  <c r="Y81" i="24" s="1"/>
  <c r="X82" i="24"/>
  <c r="X83" i="24"/>
  <c r="Y83" i="24"/>
  <c r="X84" i="24"/>
  <c r="X85" i="24"/>
  <c r="X86" i="24"/>
  <c r="X87" i="24"/>
  <c r="X88" i="24"/>
  <c r="X89" i="24"/>
  <c r="X90" i="24"/>
  <c r="X91" i="24"/>
  <c r="X92" i="24"/>
  <c r="X93" i="24"/>
  <c r="X94" i="24"/>
  <c r="X95" i="24"/>
  <c r="X96" i="24"/>
  <c r="X97" i="24"/>
  <c r="X98" i="24"/>
  <c r="X99" i="24"/>
  <c r="X100" i="24"/>
  <c r="X101" i="24"/>
  <c r="X102" i="24"/>
  <c r="X103" i="24"/>
  <c r="X104" i="24"/>
  <c r="X105" i="24"/>
  <c r="X106" i="24"/>
  <c r="Y12" i="24"/>
  <c r="Y13" i="24"/>
  <c r="Y21" i="24"/>
  <c r="Y28" i="24"/>
  <c r="Y37" i="24"/>
  <c r="Y44" i="24"/>
  <c r="Y45" i="24"/>
  <c r="Y53" i="24"/>
  <c r="Y60" i="24"/>
  <c r="Y69" i="24"/>
  <c r="Y76" i="24"/>
  <c r="Y77" i="24"/>
  <c r="Y85" i="24"/>
  <c r="Y92" i="24"/>
  <c r="Y101" i="24"/>
  <c r="C16" i="33"/>
  <c r="T8" i="25"/>
  <c r="T9" i="25"/>
  <c r="T10" i="25"/>
  <c r="T11" i="25"/>
  <c r="T12" i="25"/>
  <c r="T13" i="25"/>
  <c r="T14" i="25"/>
  <c r="T15" i="25"/>
  <c r="T16" i="25"/>
  <c r="T17" i="25"/>
  <c r="T18" i="25"/>
  <c r="T19" i="25"/>
  <c r="T20" i="25"/>
  <c r="Y20" i="25" s="1"/>
  <c r="T21" i="25"/>
  <c r="T22" i="25"/>
  <c r="T23" i="25"/>
  <c r="Y23" i="25" s="1"/>
  <c r="T24" i="25"/>
  <c r="T25" i="25"/>
  <c r="T26" i="25"/>
  <c r="T27" i="25"/>
  <c r="T28" i="25"/>
  <c r="Y28" i="25" s="1"/>
  <c r="T29" i="25"/>
  <c r="T30" i="25"/>
  <c r="T31" i="25"/>
  <c r="Y31" i="25" s="1"/>
  <c r="T32" i="25"/>
  <c r="T33" i="25"/>
  <c r="T34" i="25"/>
  <c r="T35" i="25"/>
  <c r="T36" i="25"/>
  <c r="T37" i="25"/>
  <c r="T38" i="25"/>
  <c r="T39" i="25"/>
  <c r="Y39" i="25" s="1"/>
  <c r="T40" i="25"/>
  <c r="T41" i="25"/>
  <c r="T42" i="25"/>
  <c r="T43" i="25"/>
  <c r="T44" i="25"/>
  <c r="T45" i="25"/>
  <c r="T46" i="25"/>
  <c r="T47" i="25"/>
  <c r="Y47" i="25" s="1"/>
  <c r="T48" i="25"/>
  <c r="T49" i="25"/>
  <c r="T50" i="25"/>
  <c r="T51" i="25"/>
  <c r="T52" i="25"/>
  <c r="Y52" i="25" s="1"/>
  <c r="T53" i="25"/>
  <c r="T54" i="25"/>
  <c r="T55" i="25"/>
  <c r="Y55" i="25" s="1"/>
  <c r="T56" i="25"/>
  <c r="T57" i="25"/>
  <c r="T58" i="25"/>
  <c r="T59" i="25"/>
  <c r="T60" i="25"/>
  <c r="Y60" i="25" s="1"/>
  <c r="T61" i="25"/>
  <c r="T62" i="25"/>
  <c r="T63" i="25"/>
  <c r="Y63" i="25" s="1"/>
  <c r="T64" i="25"/>
  <c r="T65" i="25"/>
  <c r="T66" i="25"/>
  <c r="T67" i="25"/>
  <c r="T68" i="25"/>
  <c r="T69" i="25"/>
  <c r="T70" i="25"/>
  <c r="T71" i="25"/>
  <c r="Y71" i="25" s="1"/>
  <c r="T72" i="25"/>
  <c r="T73" i="25"/>
  <c r="T74" i="25"/>
  <c r="T75" i="25"/>
  <c r="T76" i="25"/>
  <c r="Y76" i="25" s="1"/>
  <c r="T77" i="25"/>
  <c r="T78" i="25"/>
  <c r="T79" i="25"/>
  <c r="Y79" i="25" s="1"/>
  <c r="T80" i="25"/>
  <c r="T81" i="25"/>
  <c r="T82" i="25"/>
  <c r="T83" i="25"/>
  <c r="T84" i="25"/>
  <c r="T85" i="25"/>
  <c r="T86" i="25"/>
  <c r="T87" i="25"/>
  <c r="Y87" i="25" s="1"/>
  <c r="T88" i="25"/>
  <c r="T89" i="25"/>
  <c r="T90" i="25"/>
  <c r="T91" i="25"/>
  <c r="T92" i="25"/>
  <c r="Y92" i="25" s="1"/>
  <c r="T93" i="25"/>
  <c r="T94" i="25"/>
  <c r="T95" i="25"/>
  <c r="Y95" i="25" s="1"/>
  <c r="T96" i="25"/>
  <c r="T97" i="25"/>
  <c r="T98" i="25"/>
  <c r="T99" i="25"/>
  <c r="T100" i="25"/>
  <c r="T101" i="25"/>
  <c r="T102" i="25"/>
  <c r="T103" i="25"/>
  <c r="Y103" i="25" s="1"/>
  <c r="T104" i="25"/>
  <c r="T105" i="25"/>
  <c r="T106" i="25"/>
  <c r="U8" i="25"/>
  <c r="U9" i="25"/>
  <c r="U10" i="25"/>
  <c r="U11" i="25"/>
  <c r="U12" i="25"/>
  <c r="U13" i="25"/>
  <c r="Y13" i="25" s="1"/>
  <c r="U14" i="25"/>
  <c r="U15" i="25"/>
  <c r="U16" i="25"/>
  <c r="U17" i="25"/>
  <c r="U18" i="25"/>
  <c r="U19" i="25"/>
  <c r="U20" i="25"/>
  <c r="U21" i="25"/>
  <c r="U22" i="25"/>
  <c r="U23" i="25"/>
  <c r="U24" i="25"/>
  <c r="U25" i="25"/>
  <c r="U26" i="25"/>
  <c r="U27" i="25"/>
  <c r="U28" i="25"/>
  <c r="U29" i="25"/>
  <c r="U30" i="25"/>
  <c r="U31" i="25"/>
  <c r="U32" i="25"/>
  <c r="Y32" i="25" s="1"/>
  <c r="U33" i="25"/>
  <c r="U34" i="25"/>
  <c r="U35" i="25"/>
  <c r="U36" i="25"/>
  <c r="U37" i="25"/>
  <c r="U38" i="25"/>
  <c r="U39" i="25"/>
  <c r="U40" i="25"/>
  <c r="U41" i="25"/>
  <c r="U42" i="25"/>
  <c r="U43" i="25"/>
  <c r="U44" i="25"/>
  <c r="U45" i="25"/>
  <c r="U46" i="25"/>
  <c r="U47" i="25"/>
  <c r="U48" i="25"/>
  <c r="U49" i="25"/>
  <c r="U50" i="25"/>
  <c r="U51" i="25"/>
  <c r="U52" i="25"/>
  <c r="U53" i="25"/>
  <c r="U54" i="25"/>
  <c r="U55" i="25"/>
  <c r="U56" i="25"/>
  <c r="Y56" i="25" s="1"/>
  <c r="U57" i="25"/>
  <c r="U58" i="25"/>
  <c r="U59" i="25"/>
  <c r="U60" i="25"/>
  <c r="U61" i="25"/>
  <c r="U62" i="25"/>
  <c r="U63" i="25"/>
  <c r="U64" i="25"/>
  <c r="Y64" i="25" s="1"/>
  <c r="U65" i="25"/>
  <c r="U66" i="25"/>
  <c r="U67" i="25"/>
  <c r="U68" i="25"/>
  <c r="U69" i="25"/>
  <c r="U70" i="25"/>
  <c r="U71" i="25"/>
  <c r="U72" i="25"/>
  <c r="U73" i="25"/>
  <c r="U74" i="25"/>
  <c r="U75" i="25"/>
  <c r="U76" i="25"/>
  <c r="U77" i="25"/>
  <c r="U78" i="25"/>
  <c r="U79" i="25"/>
  <c r="U80" i="25"/>
  <c r="Y80" i="25" s="1"/>
  <c r="U81" i="25"/>
  <c r="U82" i="25"/>
  <c r="U83" i="25"/>
  <c r="U84" i="25"/>
  <c r="U85" i="25"/>
  <c r="U86" i="25"/>
  <c r="U87" i="25"/>
  <c r="U88" i="25"/>
  <c r="U89" i="25"/>
  <c r="U90" i="25"/>
  <c r="U91" i="25"/>
  <c r="U92" i="25"/>
  <c r="U93" i="25"/>
  <c r="U94" i="25"/>
  <c r="U95" i="25"/>
  <c r="U96" i="25"/>
  <c r="Y96" i="25" s="1"/>
  <c r="U97" i="25"/>
  <c r="U98" i="25"/>
  <c r="U99" i="25"/>
  <c r="U100" i="25"/>
  <c r="U101" i="25"/>
  <c r="U102" i="25"/>
  <c r="U103" i="25"/>
  <c r="U104" i="25"/>
  <c r="U105" i="25"/>
  <c r="U106" i="25"/>
  <c r="V8" i="25"/>
  <c r="V9" i="25"/>
  <c r="V10" i="25"/>
  <c r="V11" i="25"/>
  <c r="V12" i="25"/>
  <c r="V13" i="25"/>
  <c r="V14" i="25"/>
  <c r="V15" i="25"/>
  <c r="V16" i="25"/>
  <c r="V17" i="25"/>
  <c r="V18" i="25"/>
  <c r="Y18" i="25" s="1"/>
  <c r="V19" i="25"/>
  <c r="V20" i="25"/>
  <c r="V21" i="25"/>
  <c r="V22" i="25"/>
  <c r="V23" i="25"/>
  <c r="V24" i="25"/>
  <c r="V25" i="25"/>
  <c r="V26" i="25"/>
  <c r="Y26" i="25" s="1"/>
  <c r="V27" i="25"/>
  <c r="V28" i="25"/>
  <c r="V29" i="25"/>
  <c r="V30" i="25"/>
  <c r="V31" i="25"/>
  <c r="V32" i="25"/>
  <c r="V33" i="25"/>
  <c r="V34" i="25"/>
  <c r="V35" i="25"/>
  <c r="V36" i="25"/>
  <c r="V37" i="25"/>
  <c r="V38" i="25"/>
  <c r="V39" i="25"/>
  <c r="V40" i="25"/>
  <c r="V41" i="25"/>
  <c r="V42" i="25"/>
  <c r="V43" i="25"/>
  <c r="V44" i="25"/>
  <c r="V45" i="25"/>
  <c r="V46" i="25"/>
  <c r="V47" i="25"/>
  <c r="V48" i="25"/>
  <c r="V49" i="25"/>
  <c r="V50" i="25"/>
  <c r="V51" i="25"/>
  <c r="V52" i="25"/>
  <c r="V53" i="25"/>
  <c r="V54" i="25"/>
  <c r="V55" i="25"/>
  <c r="V56" i="25"/>
  <c r="V57" i="25"/>
  <c r="V58" i="25"/>
  <c r="Y58" i="25" s="1"/>
  <c r="V59" i="25"/>
  <c r="V60" i="25"/>
  <c r="V61" i="25"/>
  <c r="V62" i="25"/>
  <c r="V63" i="25"/>
  <c r="V64" i="25"/>
  <c r="V65" i="25"/>
  <c r="V66" i="25"/>
  <c r="V67" i="25"/>
  <c r="V68" i="25"/>
  <c r="V69" i="25"/>
  <c r="Y69" i="25" s="1"/>
  <c r="V70" i="25"/>
  <c r="V71" i="25"/>
  <c r="V72" i="25"/>
  <c r="V73" i="25"/>
  <c r="V74" i="25"/>
  <c r="V75" i="25"/>
  <c r="V76" i="25"/>
  <c r="V77" i="25"/>
  <c r="V78" i="25"/>
  <c r="V79" i="25"/>
  <c r="V80" i="25"/>
  <c r="V81" i="25"/>
  <c r="V82" i="25"/>
  <c r="V83" i="25"/>
  <c r="V84" i="25"/>
  <c r="V85" i="25"/>
  <c r="V86" i="25"/>
  <c r="V87" i="25"/>
  <c r="V88" i="25"/>
  <c r="V89" i="25"/>
  <c r="V90" i="25"/>
  <c r="V91" i="25"/>
  <c r="V92" i="25"/>
  <c r="V93" i="25"/>
  <c r="V94" i="25"/>
  <c r="V95" i="25"/>
  <c r="V96" i="25"/>
  <c r="V97" i="25"/>
  <c r="V98" i="25"/>
  <c r="V99" i="25"/>
  <c r="V100" i="25"/>
  <c r="V101" i="25"/>
  <c r="Y101" i="25" s="1"/>
  <c r="V102" i="25"/>
  <c r="V103" i="25"/>
  <c r="V104" i="25"/>
  <c r="V105" i="25"/>
  <c r="V106" i="25"/>
  <c r="W8" i="25"/>
  <c r="W9" i="25"/>
  <c r="W10" i="25"/>
  <c r="W11" i="25"/>
  <c r="W12" i="25"/>
  <c r="W13" i="25"/>
  <c r="W14" i="25"/>
  <c r="W15" i="25"/>
  <c r="W16" i="25"/>
  <c r="W17" i="25"/>
  <c r="Y17" i="25" s="1"/>
  <c r="W18" i="25"/>
  <c r="W19" i="25"/>
  <c r="W20" i="25"/>
  <c r="W21" i="25"/>
  <c r="W22" i="25"/>
  <c r="W23" i="25"/>
  <c r="W24" i="25"/>
  <c r="W25" i="25"/>
  <c r="W26" i="25"/>
  <c r="W27" i="25"/>
  <c r="W28" i="25"/>
  <c r="W29" i="25"/>
  <c r="W30" i="25"/>
  <c r="W31" i="25"/>
  <c r="W32" i="25"/>
  <c r="W33" i="25"/>
  <c r="Y33" i="25" s="1"/>
  <c r="W34" i="25"/>
  <c r="W35" i="25"/>
  <c r="W36" i="25"/>
  <c r="W37" i="25"/>
  <c r="W38" i="25"/>
  <c r="W39" i="25"/>
  <c r="W40" i="25"/>
  <c r="W41" i="25"/>
  <c r="W42" i="25"/>
  <c r="W43" i="25"/>
  <c r="W44" i="25"/>
  <c r="W45" i="25"/>
  <c r="W46" i="25"/>
  <c r="W47" i="25"/>
  <c r="W48" i="25"/>
  <c r="W49" i="25"/>
  <c r="W50" i="25"/>
  <c r="W51" i="25"/>
  <c r="W52" i="25"/>
  <c r="W53" i="25"/>
  <c r="W54" i="25"/>
  <c r="W55" i="25"/>
  <c r="W56" i="25"/>
  <c r="W57" i="25"/>
  <c r="W58" i="25"/>
  <c r="W59" i="25"/>
  <c r="W60" i="25"/>
  <c r="W61" i="25"/>
  <c r="W62" i="25"/>
  <c r="W63" i="25"/>
  <c r="W64" i="25"/>
  <c r="W65" i="25"/>
  <c r="Y65" i="25" s="1"/>
  <c r="W66" i="25"/>
  <c r="W67" i="25"/>
  <c r="W68" i="25"/>
  <c r="W69" i="25"/>
  <c r="W70" i="25"/>
  <c r="W71" i="25"/>
  <c r="W72" i="25"/>
  <c r="W73" i="25"/>
  <c r="W74" i="25"/>
  <c r="W75" i="25"/>
  <c r="W76" i="25"/>
  <c r="W77" i="25"/>
  <c r="W78" i="25"/>
  <c r="W79" i="25"/>
  <c r="W80" i="25"/>
  <c r="W81" i="25"/>
  <c r="W82" i="25"/>
  <c r="W83" i="25"/>
  <c r="W84" i="25"/>
  <c r="W85" i="25"/>
  <c r="W86" i="25"/>
  <c r="W87" i="25"/>
  <c r="W88" i="25"/>
  <c r="W89" i="25"/>
  <c r="Y89" i="25" s="1"/>
  <c r="W90" i="25"/>
  <c r="W91" i="25"/>
  <c r="W92" i="25"/>
  <c r="W93" i="25"/>
  <c r="W94" i="25"/>
  <c r="W95" i="25"/>
  <c r="W96" i="25"/>
  <c r="W97" i="25"/>
  <c r="W98" i="25"/>
  <c r="W99" i="25"/>
  <c r="W100" i="25"/>
  <c r="W101" i="25"/>
  <c r="W102" i="25"/>
  <c r="W103" i="25"/>
  <c r="W104" i="25"/>
  <c r="W105" i="25"/>
  <c r="W106" i="25"/>
  <c r="X8" i="25"/>
  <c r="Y8" i="25"/>
  <c r="X9" i="25"/>
  <c r="X10" i="25"/>
  <c r="X11" i="25"/>
  <c r="X12" i="25"/>
  <c r="X13" i="25"/>
  <c r="X14" i="25"/>
  <c r="X15" i="25"/>
  <c r="X16" i="25"/>
  <c r="X17" i="25"/>
  <c r="X18" i="25"/>
  <c r="X19" i="25"/>
  <c r="X20" i="25"/>
  <c r="X21" i="25"/>
  <c r="X22" i="25"/>
  <c r="X23" i="25"/>
  <c r="X24" i="25"/>
  <c r="X25" i="25"/>
  <c r="X26" i="25"/>
  <c r="X27" i="25"/>
  <c r="X28" i="25"/>
  <c r="X29" i="25"/>
  <c r="X30" i="25"/>
  <c r="Y30" i="25" s="1"/>
  <c r="X31" i="25"/>
  <c r="X32" i="25"/>
  <c r="X33" i="25"/>
  <c r="X34" i="25"/>
  <c r="X35" i="25"/>
  <c r="X36" i="25"/>
  <c r="Y36" i="25"/>
  <c r="X37" i="25"/>
  <c r="Y37" i="25" s="1"/>
  <c r="X38" i="25"/>
  <c r="X39" i="25"/>
  <c r="X40" i="25"/>
  <c r="Y40" i="25"/>
  <c r="X41" i="25"/>
  <c r="X42" i="25"/>
  <c r="X43" i="25"/>
  <c r="X44" i="25"/>
  <c r="X45" i="25"/>
  <c r="X46" i="25"/>
  <c r="X47" i="25"/>
  <c r="X48" i="25"/>
  <c r="X49" i="25"/>
  <c r="X50" i="25"/>
  <c r="X51" i="25"/>
  <c r="X52" i="25"/>
  <c r="X53" i="25"/>
  <c r="X54" i="25"/>
  <c r="X55" i="25"/>
  <c r="X56" i="25"/>
  <c r="X57" i="25"/>
  <c r="X58" i="25"/>
  <c r="X59" i="25"/>
  <c r="X60" i="25"/>
  <c r="X61" i="25"/>
  <c r="X62" i="25"/>
  <c r="X63" i="25"/>
  <c r="X64" i="25"/>
  <c r="X65" i="25"/>
  <c r="X66" i="25"/>
  <c r="X67" i="25"/>
  <c r="X68" i="25"/>
  <c r="Y68" i="25"/>
  <c r="X69" i="25"/>
  <c r="X70" i="25"/>
  <c r="X71" i="25"/>
  <c r="X72" i="25"/>
  <c r="Y72" i="25" s="1"/>
  <c r="X73" i="25"/>
  <c r="X74" i="25"/>
  <c r="X75" i="25"/>
  <c r="X76" i="25"/>
  <c r="X77" i="25"/>
  <c r="X78" i="25"/>
  <c r="X79" i="25"/>
  <c r="X80" i="25"/>
  <c r="X81" i="25"/>
  <c r="X82" i="25"/>
  <c r="X83" i="25"/>
  <c r="X84" i="25"/>
  <c r="Y84" i="25"/>
  <c r="X85" i="25"/>
  <c r="Y85" i="25" s="1"/>
  <c r="X86" i="25"/>
  <c r="X87" i="25"/>
  <c r="X88" i="25"/>
  <c r="Y88" i="25" s="1"/>
  <c r="X89" i="25"/>
  <c r="X90" i="25"/>
  <c r="X91" i="25"/>
  <c r="X92" i="25"/>
  <c r="X93" i="25"/>
  <c r="X94" i="25"/>
  <c r="X95" i="25"/>
  <c r="X96" i="25"/>
  <c r="X97" i="25"/>
  <c r="X98" i="25"/>
  <c r="X99" i="25"/>
  <c r="X100" i="25"/>
  <c r="Y100" i="25"/>
  <c r="X101" i="25"/>
  <c r="X102" i="25"/>
  <c r="X103" i="25"/>
  <c r="X104" i="25"/>
  <c r="Y104" i="25" s="1"/>
  <c r="X105" i="25"/>
  <c r="X106" i="25"/>
  <c r="Y9" i="25"/>
  <c r="Y14" i="25"/>
  <c r="Y25" i="25"/>
  <c r="Y29" i="25"/>
  <c r="Y41" i="25"/>
  <c r="Y46" i="25"/>
  <c r="Y50" i="25"/>
  <c r="Y57" i="25"/>
  <c r="Y61" i="25"/>
  <c r="Y62" i="25"/>
  <c r="Y73" i="25"/>
  <c r="Y74" i="25"/>
  <c r="Y82" i="25"/>
  <c r="Y90" i="25"/>
  <c r="Y98" i="25"/>
  <c r="Y105" i="25"/>
  <c r="Y106" i="25"/>
  <c r="C17" i="33"/>
  <c r="T7" i="26"/>
  <c r="T8" i="26"/>
  <c r="T9" i="26"/>
  <c r="T10" i="26"/>
  <c r="Y10" i="26" s="1"/>
  <c r="T11" i="26"/>
  <c r="T12" i="26"/>
  <c r="T13" i="26"/>
  <c r="Y13" i="26" s="1"/>
  <c r="T14" i="26"/>
  <c r="T15" i="26"/>
  <c r="T16" i="26"/>
  <c r="T17" i="26"/>
  <c r="Y17" i="26" s="1"/>
  <c r="T18" i="26"/>
  <c r="T19" i="26"/>
  <c r="T20" i="26"/>
  <c r="T21" i="26"/>
  <c r="Y21" i="26" s="1"/>
  <c r="T22" i="26"/>
  <c r="T23" i="26"/>
  <c r="T24" i="26"/>
  <c r="T25" i="26"/>
  <c r="Y25" i="26" s="1"/>
  <c r="T26" i="26"/>
  <c r="T27" i="26"/>
  <c r="T28" i="26"/>
  <c r="T29" i="26"/>
  <c r="T30" i="26"/>
  <c r="T31" i="26"/>
  <c r="Y31" i="26" s="1"/>
  <c r="T32" i="26"/>
  <c r="Y32" i="26" s="1"/>
  <c r="T33" i="26"/>
  <c r="T34" i="26"/>
  <c r="T35" i="26"/>
  <c r="Y35" i="26" s="1"/>
  <c r="T36" i="26"/>
  <c r="T37" i="26"/>
  <c r="T38" i="26"/>
  <c r="Y38" i="26" s="1"/>
  <c r="T39" i="26"/>
  <c r="T40" i="26"/>
  <c r="T41" i="26"/>
  <c r="T42" i="26"/>
  <c r="T43" i="26"/>
  <c r="T44" i="26"/>
  <c r="T45" i="26"/>
  <c r="T46" i="26"/>
  <c r="T47" i="26"/>
  <c r="T48" i="26"/>
  <c r="T49" i="26"/>
  <c r="T50" i="26"/>
  <c r="T51" i="26"/>
  <c r="T52" i="26"/>
  <c r="T53" i="26"/>
  <c r="T54" i="26"/>
  <c r="Y54" i="26" s="1"/>
  <c r="T55" i="26"/>
  <c r="T56" i="26"/>
  <c r="T57" i="26"/>
  <c r="T58" i="26"/>
  <c r="T59" i="26"/>
  <c r="T60" i="26"/>
  <c r="T61" i="26"/>
  <c r="T62" i="26"/>
  <c r="T63" i="26"/>
  <c r="T64" i="26"/>
  <c r="T65" i="26"/>
  <c r="T66" i="26"/>
  <c r="T67" i="26"/>
  <c r="Y67" i="26" s="1"/>
  <c r="T68" i="26"/>
  <c r="Y68" i="26" s="1"/>
  <c r="T69" i="26"/>
  <c r="T70" i="26"/>
  <c r="Y70" i="26" s="1"/>
  <c r="T71" i="26"/>
  <c r="T72" i="26"/>
  <c r="T73" i="26"/>
  <c r="Y73" i="26"/>
  <c r="T74" i="26"/>
  <c r="Y74" i="26" s="1"/>
  <c r="T75" i="26"/>
  <c r="T76" i="26"/>
  <c r="T77" i="26"/>
  <c r="Y77" i="26" s="1"/>
  <c r="T78" i="26"/>
  <c r="T79" i="26"/>
  <c r="T80" i="26"/>
  <c r="T81" i="26"/>
  <c r="Y81" i="26" s="1"/>
  <c r="T82" i="26"/>
  <c r="Y82" i="26" s="1"/>
  <c r="T83" i="26"/>
  <c r="T84" i="26"/>
  <c r="T85" i="26"/>
  <c r="Y85" i="26" s="1"/>
  <c r="T86" i="26"/>
  <c r="Y86" i="26" s="1"/>
  <c r="T87" i="26"/>
  <c r="T88" i="26"/>
  <c r="T89" i="26"/>
  <c r="Y89" i="26"/>
  <c r="T90" i="26"/>
  <c r="T91" i="26"/>
  <c r="T92" i="26"/>
  <c r="T93" i="26"/>
  <c r="Y93" i="26" s="1"/>
  <c r="T94" i="26"/>
  <c r="T95" i="26"/>
  <c r="T96" i="26"/>
  <c r="Y96" i="26" s="1"/>
  <c r="T97" i="26"/>
  <c r="T98" i="26"/>
  <c r="T99" i="26"/>
  <c r="T100" i="26"/>
  <c r="T101" i="26"/>
  <c r="T102" i="26"/>
  <c r="Y102" i="26" s="1"/>
  <c r="T103" i="26"/>
  <c r="T104" i="26"/>
  <c r="T105" i="26"/>
  <c r="T106" i="26"/>
  <c r="U7" i="26"/>
  <c r="U8" i="26"/>
  <c r="U9" i="26"/>
  <c r="U10" i="26"/>
  <c r="U11" i="26"/>
  <c r="U12" i="26"/>
  <c r="U13" i="26"/>
  <c r="U14" i="26"/>
  <c r="U15" i="26"/>
  <c r="U16" i="26"/>
  <c r="U17" i="26"/>
  <c r="U18" i="26"/>
  <c r="U19" i="26"/>
  <c r="U20" i="26"/>
  <c r="U21" i="26"/>
  <c r="U22" i="26"/>
  <c r="U23" i="26"/>
  <c r="U24" i="26"/>
  <c r="U25" i="26"/>
  <c r="U26" i="26"/>
  <c r="U27" i="26"/>
  <c r="U28" i="26"/>
  <c r="U29" i="26"/>
  <c r="U30" i="26"/>
  <c r="U31" i="26"/>
  <c r="U32" i="26"/>
  <c r="U33" i="26"/>
  <c r="U34" i="26"/>
  <c r="U35" i="26"/>
  <c r="U36" i="26"/>
  <c r="U37" i="26"/>
  <c r="U38" i="26"/>
  <c r="U39" i="26"/>
  <c r="U40" i="26"/>
  <c r="U41" i="26"/>
  <c r="Y41" i="26" s="1"/>
  <c r="U42" i="26"/>
  <c r="U43" i="26"/>
  <c r="U44" i="26"/>
  <c r="U45" i="26"/>
  <c r="U46" i="26"/>
  <c r="Y46" i="26" s="1"/>
  <c r="U47" i="26"/>
  <c r="U48" i="26"/>
  <c r="U49" i="26"/>
  <c r="U50" i="26"/>
  <c r="U51" i="26"/>
  <c r="U52" i="26"/>
  <c r="U53" i="26"/>
  <c r="U54" i="26"/>
  <c r="U55" i="26"/>
  <c r="U56" i="26"/>
  <c r="U57" i="26"/>
  <c r="U58" i="26"/>
  <c r="U59" i="26"/>
  <c r="U60" i="26"/>
  <c r="U61" i="26"/>
  <c r="U62" i="26"/>
  <c r="Y62" i="26" s="1"/>
  <c r="U63" i="26"/>
  <c r="U64" i="26"/>
  <c r="U65" i="26"/>
  <c r="U66" i="26"/>
  <c r="U67" i="26"/>
  <c r="U68" i="26"/>
  <c r="U69" i="26"/>
  <c r="U70" i="26"/>
  <c r="U71" i="26"/>
  <c r="U72" i="26"/>
  <c r="U73" i="26"/>
  <c r="U74" i="26"/>
  <c r="U75" i="26"/>
  <c r="U76" i="26"/>
  <c r="U77" i="26"/>
  <c r="U78" i="26"/>
  <c r="U79" i="26"/>
  <c r="U80" i="26"/>
  <c r="U81" i="26"/>
  <c r="U82" i="26"/>
  <c r="U83" i="26"/>
  <c r="U84" i="26"/>
  <c r="U85" i="26"/>
  <c r="U86" i="26"/>
  <c r="U87" i="26"/>
  <c r="U88" i="26"/>
  <c r="U89" i="26"/>
  <c r="U90" i="26"/>
  <c r="U91" i="26"/>
  <c r="U92" i="26"/>
  <c r="U93" i="26"/>
  <c r="U94" i="26"/>
  <c r="U95" i="26"/>
  <c r="U96" i="26"/>
  <c r="U97" i="26"/>
  <c r="U98" i="26"/>
  <c r="U99" i="26"/>
  <c r="U100" i="26"/>
  <c r="U101" i="26"/>
  <c r="U102" i="26"/>
  <c r="U103" i="26"/>
  <c r="U104" i="26"/>
  <c r="U105" i="26"/>
  <c r="U106" i="26"/>
  <c r="V7" i="26"/>
  <c r="V8" i="26"/>
  <c r="Y8" i="26" s="1"/>
  <c r="V9" i="26"/>
  <c r="V10" i="26"/>
  <c r="V11" i="26"/>
  <c r="V12" i="26"/>
  <c r="V13" i="26"/>
  <c r="V14" i="26"/>
  <c r="V15" i="26"/>
  <c r="V16" i="26"/>
  <c r="V17" i="26"/>
  <c r="V18" i="26"/>
  <c r="V19" i="26"/>
  <c r="V20" i="26"/>
  <c r="V21" i="26"/>
  <c r="V22" i="26"/>
  <c r="V23" i="26"/>
  <c r="V24" i="26"/>
  <c r="Y24" i="26" s="1"/>
  <c r="V25" i="26"/>
  <c r="V26" i="26"/>
  <c r="V27" i="26"/>
  <c r="V28" i="26"/>
  <c r="V29" i="26"/>
  <c r="V30" i="26"/>
  <c r="V31" i="26"/>
  <c r="V32" i="26"/>
  <c r="V33" i="26"/>
  <c r="V34" i="26"/>
  <c r="V35" i="26"/>
  <c r="V36" i="26"/>
  <c r="V37" i="26"/>
  <c r="V38" i="26"/>
  <c r="V39" i="26"/>
  <c r="V40" i="26"/>
  <c r="Y40" i="26" s="1"/>
  <c r="V41" i="26"/>
  <c r="V42" i="26"/>
  <c r="V43" i="26"/>
  <c r="V44" i="26"/>
  <c r="V45" i="26"/>
  <c r="V46" i="26"/>
  <c r="V47" i="26"/>
  <c r="V48" i="26"/>
  <c r="V49" i="26"/>
  <c r="V50" i="26"/>
  <c r="V51" i="26"/>
  <c r="V52" i="26"/>
  <c r="V53" i="26"/>
  <c r="V54" i="26"/>
  <c r="V55" i="26"/>
  <c r="V56" i="26"/>
  <c r="V57" i="26"/>
  <c r="V58" i="26"/>
  <c r="V59" i="26"/>
  <c r="V60" i="26"/>
  <c r="Y60" i="26" s="1"/>
  <c r="V61" i="26"/>
  <c r="V62" i="26"/>
  <c r="V63" i="26"/>
  <c r="V64" i="26"/>
  <c r="V65" i="26"/>
  <c r="V66" i="26"/>
  <c r="V67" i="26"/>
  <c r="V68" i="26"/>
  <c r="V69" i="26"/>
  <c r="V70" i="26"/>
  <c r="V71" i="26"/>
  <c r="V72" i="26"/>
  <c r="V73" i="26"/>
  <c r="V74" i="26"/>
  <c r="V75" i="26"/>
  <c r="V76" i="26"/>
  <c r="V77" i="26"/>
  <c r="V78" i="26"/>
  <c r="V79" i="26"/>
  <c r="V80" i="26"/>
  <c r="Y80" i="26" s="1"/>
  <c r="V81" i="26"/>
  <c r="V82" i="26"/>
  <c r="V83" i="26"/>
  <c r="V84" i="26"/>
  <c r="V85" i="26"/>
  <c r="V86" i="26"/>
  <c r="V87" i="26"/>
  <c r="V88" i="26"/>
  <c r="V89" i="26"/>
  <c r="V90" i="26"/>
  <c r="V91" i="26"/>
  <c r="V92" i="26"/>
  <c r="V93" i="26"/>
  <c r="V94" i="26"/>
  <c r="V95" i="26"/>
  <c r="V96" i="26"/>
  <c r="V97" i="26"/>
  <c r="V98" i="26"/>
  <c r="V99" i="26"/>
  <c r="V100" i="26"/>
  <c r="V101" i="26"/>
  <c r="V102" i="26"/>
  <c r="V103" i="26"/>
  <c r="V104" i="26"/>
  <c r="V105" i="26"/>
  <c r="Y105" i="26" s="1"/>
  <c r="V106" i="26"/>
  <c r="W7" i="26"/>
  <c r="W8" i="26"/>
  <c r="W9" i="26"/>
  <c r="W10" i="26"/>
  <c r="W11" i="26"/>
  <c r="W12" i="26"/>
  <c r="W13" i="26"/>
  <c r="W14" i="26"/>
  <c r="W15" i="26"/>
  <c r="W16" i="26"/>
  <c r="W17" i="26"/>
  <c r="W18" i="26"/>
  <c r="W19" i="26"/>
  <c r="W20" i="26"/>
  <c r="W21" i="26"/>
  <c r="W22" i="26"/>
  <c r="W23" i="26"/>
  <c r="W24" i="26"/>
  <c r="W25" i="26"/>
  <c r="W26" i="26"/>
  <c r="Y26" i="26" s="1"/>
  <c r="W27" i="26"/>
  <c r="W28" i="26"/>
  <c r="W29" i="26"/>
  <c r="W30" i="26"/>
  <c r="W31" i="26"/>
  <c r="W32" i="26"/>
  <c r="W33" i="26"/>
  <c r="W34" i="26"/>
  <c r="Y34" i="26" s="1"/>
  <c r="W35" i="26"/>
  <c r="W36" i="26"/>
  <c r="W37" i="26"/>
  <c r="W38" i="26"/>
  <c r="W39" i="26"/>
  <c r="W40" i="26"/>
  <c r="W41" i="26"/>
  <c r="W42" i="26"/>
  <c r="W43" i="26"/>
  <c r="W44" i="26"/>
  <c r="W45" i="26"/>
  <c r="W46" i="26"/>
  <c r="W47" i="26"/>
  <c r="W48" i="26"/>
  <c r="W49" i="26"/>
  <c r="W50" i="26"/>
  <c r="W51" i="26"/>
  <c r="W52" i="26"/>
  <c r="Y52" i="26" s="1"/>
  <c r="W53" i="26"/>
  <c r="W54" i="26"/>
  <c r="W55" i="26"/>
  <c r="W56" i="26"/>
  <c r="W57" i="26"/>
  <c r="W58" i="26"/>
  <c r="W59" i="26"/>
  <c r="W60" i="26"/>
  <c r="W61" i="26"/>
  <c r="W62" i="26"/>
  <c r="W63" i="26"/>
  <c r="W64" i="26"/>
  <c r="W65" i="26"/>
  <c r="W66" i="26"/>
  <c r="Y66" i="26" s="1"/>
  <c r="W67" i="26"/>
  <c r="W68" i="26"/>
  <c r="W69" i="26"/>
  <c r="W70" i="26"/>
  <c r="W71" i="26"/>
  <c r="W72" i="26"/>
  <c r="W73" i="26"/>
  <c r="W74" i="26"/>
  <c r="W75" i="26"/>
  <c r="W76" i="26"/>
  <c r="W77" i="26"/>
  <c r="W78" i="26"/>
  <c r="W79" i="26"/>
  <c r="W80" i="26"/>
  <c r="W81" i="26"/>
  <c r="W82" i="26"/>
  <c r="W83" i="26"/>
  <c r="W84" i="26"/>
  <c r="W85" i="26"/>
  <c r="W86" i="26"/>
  <c r="W87" i="26"/>
  <c r="W88" i="26"/>
  <c r="W89" i="26"/>
  <c r="W90" i="26"/>
  <c r="Y90" i="26" s="1"/>
  <c r="W91" i="26"/>
  <c r="W92" i="26"/>
  <c r="Y92" i="26" s="1"/>
  <c r="W93" i="26"/>
  <c r="W94" i="26"/>
  <c r="W95" i="26"/>
  <c r="W96" i="26"/>
  <c r="W97" i="26"/>
  <c r="W98" i="26"/>
  <c r="Y98" i="26" s="1"/>
  <c r="W99" i="26"/>
  <c r="W100" i="26"/>
  <c r="W101" i="26"/>
  <c r="W102" i="26"/>
  <c r="W103" i="26"/>
  <c r="Y103" i="26" s="1"/>
  <c r="W104" i="26"/>
  <c r="W105" i="26"/>
  <c r="W106" i="26"/>
  <c r="X7" i="26"/>
  <c r="X8" i="26"/>
  <c r="X9" i="26"/>
  <c r="X10" i="26"/>
  <c r="X11" i="26"/>
  <c r="Y11" i="26" s="1"/>
  <c r="X12" i="26"/>
  <c r="X13" i="26"/>
  <c r="X14" i="26"/>
  <c r="X15" i="26"/>
  <c r="X16" i="26"/>
  <c r="X17" i="26"/>
  <c r="X18" i="26"/>
  <c r="X19" i="26"/>
  <c r="X20" i="26"/>
  <c r="X21" i="26"/>
  <c r="X22" i="26"/>
  <c r="X23" i="26"/>
  <c r="X24" i="26"/>
  <c r="X25" i="26"/>
  <c r="X26" i="26"/>
  <c r="X27" i="26"/>
  <c r="X28" i="26"/>
  <c r="X29" i="26"/>
  <c r="X30" i="26"/>
  <c r="X31" i="26"/>
  <c r="X32" i="26"/>
  <c r="X33" i="26"/>
  <c r="X34" i="26"/>
  <c r="X35" i="26"/>
  <c r="X36" i="26"/>
  <c r="X37" i="26"/>
  <c r="X38" i="26"/>
  <c r="X39" i="26"/>
  <c r="X40" i="26"/>
  <c r="X41" i="26"/>
  <c r="X42" i="26"/>
  <c r="X43" i="26"/>
  <c r="X44" i="26"/>
  <c r="X45" i="26"/>
  <c r="X46" i="26"/>
  <c r="X47" i="26"/>
  <c r="X48" i="26"/>
  <c r="X49" i="26"/>
  <c r="X50" i="26"/>
  <c r="X51" i="26"/>
  <c r="X52" i="26"/>
  <c r="X53" i="26"/>
  <c r="X54" i="26"/>
  <c r="X55" i="26"/>
  <c r="X56" i="26"/>
  <c r="X57" i="26"/>
  <c r="X58" i="26"/>
  <c r="X59" i="26"/>
  <c r="X60" i="26"/>
  <c r="X61" i="26"/>
  <c r="X62" i="26"/>
  <c r="X63" i="26"/>
  <c r="X64" i="26"/>
  <c r="X65" i="26"/>
  <c r="X66" i="26"/>
  <c r="X67" i="26"/>
  <c r="X68" i="26"/>
  <c r="X69" i="26"/>
  <c r="X70" i="26"/>
  <c r="X71" i="26"/>
  <c r="X72" i="26"/>
  <c r="X73" i="26"/>
  <c r="X74" i="26"/>
  <c r="X75" i="26"/>
  <c r="X76" i="26"/>
  <c r="X77" i="26"/>
  <c r="X78" i="26"/>
  <c r="X79" i="26"/>
  <c r="X80" i="26"/>
  <c r="X81" i="26"/>
  <c r="X82" i="26"/>
  <c r="X83" i="26"/>
  <c r="X84" i="26"/>
  <c r="X85" i="26"/>
  <c r="X86" i="26"/>
  <c r="X87" i="26"/>
  <c r="X88" i="26"/>
  <c r="X89" i="26"/>
  <c r="X90" i="26"/>
  <c r="X91" i="26"/>
  <c r="X92" i="26"/>
  <c r="X93" i="26"/>
  <c r="X94" i="26"/>
  <c r="X95" i="26"/>
  <c r="X96" i="26"/>
  <c r="X97" i="26"/>
  <c r="X98" i="26"/>
  <c r="X99" i="26"/>
  <c r="X100" i="26"/>
  <c r="X101" i="26"/>
  <c r="X102" i="26"/>
  <c r="X103" i="26"/>
  <c r="X104" i="26"/>
  <c r="X105" i="26"/>
  <c r="X106" i="26"/>
  <c r="Y14" i="26"/>
  <c r="Y15" i="26"/>
  <c r="Y19" i="26"/>
  <c r="Y20" i="26"/>
  <c r="Y22" i="26"/>
  <c r="Y28" i="26"/>
  <c r="Y30" i="26"/>
  <c r="Y36" i="26"/>
  <c r="Y39" i="26"/>
  <c r="Y42" i="26"/>
  <c r="Y43" i="26"/>
  <c r="Y47" i="26"/>
  <c r="Y50" i="26"/>
  <c r="Y51" i="26"/>
  <c r="Y56" i="26"/>
  <c r="Y58" i="26"/>
  <c r="Y63" i="26"/>
  <c r="Y64" i="26"/>
  <c r="Y71" i="26"/>
  <c r="Y72" i="26"/>
  <c r="Y75" i="26"/>
  <c r="Y78" i="26"/>
  <c r="Y79" i="26"/>
  <c r="Y83" i="26"/>
  <c r="Y84" i="26"/>
  <c r="Y87" i="26"/>
  <c r="Y88" i="26"/>
  <c r="Y91" i="26"/>
  <c r="Y94" i="26"/>
  <c r="Y95" i="26"/>
  <c r="Y99" i="26"/>
  <c r="Y100" i="26"/>
  <c r="Y104" i="26"/>
  <c r="Y106" i="26"/>
  <c r="C18" i="33"/>
  <c r="T7" i="41"/>
  <c r="T8" i="41"/>
  <c r="Y8" i="41" s="1"/>
  <c r="T9" i="41"/>
  <c r="Y9" i="41" s="1"/>
  <c r="T10" i="41"/>
  <c r="T11" i="41"/>
  <c r="T12" i="41"/>
  <c r="Y12" i="41" s="1"/>
  <c r="T13" i="41"/>
  <c r="T14" i="41"/>
  <c r="T15" i="41"/>
  <c r="T16" i="41"/>
  <c r="T17" i="41"/>
  <c r="Y17" i="41" s="1"/>
  <c r="T18" i="41"/>
  <c r="T19" i="41"/>
  <c r="T20" i="41"/>
  <c r="Y20" i="41" s="1"/>
  <c r="T21" i="41"/>
  <c r="T22" i="41"/>
  <c r="T23" i="41"/>
  <c r="T24" i="41"/>
  <c r="Y24" i="41" s="1"/>
  <c r="T25" i="41"/>
  <c r="T26" i="41"/>
  <c r="T27" i="41"/>
  <c r="T28" i="41"/>
  <c r="Y28" i="41" s="1"/>
  <c r="T29" i="41"/>
  <c r="T30" i="41"/>
  <c r="T31" i="41"/>
  <c r="T32" i="41"/>
  <c r="Y32" i="41" s="1"/>
  <c r="T33" i="41"/>
  <c r="T34" i="41"/>
  <c r="T35" i="41"/>
  <c r="T36" i="41"/>
  <c r="Y36" i="41" s="1"/>
  <c r="T37" i="41"/>
  <c r="T38" i="41"/>
  <c r="T39" i="41"/>
  <c r="T40" i="41"/>
  <c r="Y40" i="41" s="1"/>
  <c r="T41" i="41"/>
  <c r="Y41" i="41" s="1"/>
  <c r="T42" i="41"/>
  <c r="T43" i="41"/>
  <c r="T44" i="41"/>
  <c r="T45" i="41"/>
  <c r="T46" i="41"/>
  <c r="T47" i="41"/>
  <c r="T48" i="41"/>
  <c r="Y48" i="41" s="1"/>
  <c r="T49" i="41"/>
  <c r="Y49" i="41" s="1"/>
  <c r="T50" i="41"/>
  <c r="T51" i="41"/>
  <c r="T52" i="41"/>
  <c r="Y52" i="41" s="1"/>
  <c r="T53" i="41"/>
  <c r="T54" i="41"/>
  <c r="T55" i="41"/>
  <c r="T56" i="41"/>
  <c r="Y56" i="41" s="1"/>
  <c r="T57" i="41"/>
  <c r="T58" i="41"/>
  <c r="T59" i="41"/>
  <c r="T60" i="41"/>
  <c r="Y60" i="41" s="1"/>
  <c r="T61" i="41"/>
  <c r="T62" i="41"/>
  <c r="T63" i="41"/>
  <c r="T64" i="41"/>
  <c r="Y64" i="41" s="1"/>
  <c r="T65" i="41"/>
  <c r="T66" i="41"/>
  <c r="T67" i="41"/>
  <c r="T68" i="41"/>
  <c r="T69" i="41"/>
  <c r="Y69" i="41" s="1"/>
  <c r="T70" i="41"/>
  <c r="T71" i="41"/>
  <c r="T72" i="41"/>
  <c r="Y72" i="41" s="1"/>
  <c r="T73" i="41"/>
  <c r="Y73" i="41" s="1"/>
  <c r="T74" i="41"/>
  <c r="T75" i="41"/>
  <c r="T76" i="41"/>
  <c r="T77" i="41"/>
  <c r="T78" i="41"/>
  <c r="T79" i="41"/>
  <c r="T80" i="41"/>
  <c r="Y80" i="41" s="1"/>
  <c r="T81" i="41"/>
  <c r="Y81" i="41" s="1"/>
  <c r="T82" i="41"/>
  <c r="T83" i="41"/>
  <c r="T84" i="41"/>
  <c r="T85" i="41"/>
  <c r="T86" i="41"/>
  <c r="T87" i="41"/>
  <c r="T88" i="41"/>
  <c r="Y88" i="41" s="1"/>
  <c r="T89" i="41"/>
  <c r="T90" i="41"/>
  <c r="T91" i="41"/>
  <c r="T92" i="41"/>
  <c r="Y92" i="41" s="1"/>
  <c r="T93" i="41"/>
  <c r="T94" i="41"/>
  <c r="T95" i="41"/>
  <c r="T96" i="41"/>
  <c r="Y96" i="41" s="1"/>
  <c r="T97" i="41"/>
  <c r="T98" i="41"/>
  <c r="T99" i="41"/>
  <c r="T100" i="41"/>
  <c r="Y100" i="41" s="1"/>
  <c r="T101" i="41"/>
  <c r="Y101" i="41" s="1"/>
  <c r="T102" i="41"/>
  <c r="T103" i="41"/>
  <c r="T104" i="41"/>
  <c r="Y104" i="41" s="1"/>
  <c r="T105" i="41"/>
  <c r="Y105" i="41" s="1"/>
  <c r="T106" i="41"/>
  <c r="U7" i="41"/>
  <c r="U8" i="41"/>
  <c r="U9" i="41"/>
  <c r="U10" i="41"/>
  <c r="U11" i="41"/>
  <c r="U12" i="41"/>
  <c r="U13" i="41"/>
  <c r="U14" i="41"/>
  <c r="U15" i="41"/>
  <c r="U16" i="41"/>
  <c r="U17" i="41"/>
  <c r="U18" i="41"/>
  <c r="U19" i="41"/>
  <c r="U20" i="41"/>
  <c r="U21" i="41"/>
  <c r="Y21" i="41"/>
  <c r="U22" i="41"/>
  <c r="U23" i="41"/>
  <c r="U24" i="41"/>
  <c r="U25" i="41"/>
  <c r="Y25" i="41" s="1"/>
  <c r="U26" i="41"/>
  <c r="U27" i="41"/>
  <c r="U28" i="41"/>
  <c r="U29" i="41"/>
  <c r="Y29" i="41"/>
  <c r="U30" i="41"/>
  <c r="U31" i="41"/>
  <c r="U32" i="41"/>
  <c r="U33" i="41"/>
  <c r="U34" i="41"/>
  <c r="U35" i="41"/>
  <c r="U36" i="41"/>
  <c r="U37" i="41"/>
  <c r="U38" i="41"/>
  <c r="U39" i="41"/>
  <c r="U40" i="41"/>
  <c r="U41" i="41"/>
  <c r="U42" i="41"/>
  <c r="U43" i="41"/>
  <c r="U44" i="41"/>
  <c r="U45" i="41"/>
  <c r="U46" i="41"/>
  <c r="U47" i="41"/>
  <c r="U48" i="41"/>
  <c r="U49" i="41"/>
  <c r="U50" i="41"/>
  <c r="Y50" i="41" s="1"/>
  <c r="U51" i="41"/>
  <c r="U52" i="41"/>
  <c r="U53" i="41"/>
  <c r="Y53" i="41"/>
  <c r="U54" i="41"/>
  <c r="U55" i="41"/>
  <c r="U56" i="41"/>
  <c r="U57" i="41"/>
  <c r="Y57" i="41" s="1"/>
  <c r="U58" i="41"/>
  <c r="Y58" i="41" s="1"/>
  <c r="U59" i="41"/>
  <c r="U60" i="41"/>
  <c r="U61" i="41"/>
  <c r="U62" i="41"/>
  <c r="U63" i="41"/>
  <c r="U64" i="41"/>
  <c r="U65" i="41"/>
  <c r="Y65" i="41" s="1"/>
  <c r="U66" i="41"/>
  <c r="U67" i="41"/>
  <c r="U68" i="41"/>
  <c r="U69" i="41"/>
  <c r="U70" i="41"/>
  <c r="U71" i="41"/>
  <c r="U72" i="41"/>
  <c r="U73" i="41"/>
  <c r="U74" i="41"/>
  <c r="U75" i="41"/>
  <c r="U76" i="41"/>
  <c r="U77" i="41"/>
  <c r="U78" i="41"/>
  <c r="U79" i="41"/>
  <c r="U80" i="41"/>
  <c r="U81" i="41"/>
  <c r="U82" i="41"/>
  <c r="U83" i="41"/>
  <c r="U84" i="41"/>
  <c r="U85" i="41"/>
  <c r="Y85" i="41"/>
  <c r="U86" i="41"/>
  <c r="U87" i="41"/>
  <c r="U88" i="41"/>
  <c r="U89" i="41"/>
  <c r="Y89" i="41" s="1"/>
  <c r="U90" i="41"/>
  <c r="U91" i="41"/>
  <c r="U92" i="41"/>
  <c r="U93" i="41"/>
  <c r="U94" i="41"/>
  <c r="U95" i="41"/>
  <c r="U96" i="41"/>
  <c r="U97" i="41"/>
  <c r="U98" i="41"/>
  <c r="U99" i="41"/>
  <c r="U100" i="41"/>
  <c r="U101" i="41"/>
  <c r="U102" i="41"/>
  <c r="U103" i="41"/>
  <c r="U104" i="41"/>
  <c r="U105" i="41"/>
  <c r="U106" i="41"/>
  <c r="V7" i="41"/>
  <c r="V184" i="41" s="1"/>
  <c r="V8" i="41"/>
  <c r="V9" i="41"/>
  <c r="V10" i="41"/>
  <c r="V11" i="41"/>
  <c r="V12" i="41"/>
  <c r="V13" i="41"/>
  <c r="V14" i="41"/>
  <c r="V15" i="41"/>
  <c r="V16" i="41"/>
  <c r="V17" i="41"/>
  <c r="V18" i="41"/>
  <c r="V19" i="41"/>
  <c r="V20" i="41"/>
  <c r="V21" i="41"/>
  <c r="V22" i="41"/>
  <c r="V23" i="41"/>
  <c r="V24" i="41"/>
  <c r="V25" i="41"/>
  <c r="V26" i="41"/>
  <c r="V27" i="41"/>
  <c r="V28" i="41"/>
  <c r="V29" i="41"/>
  <c r="V30" i="41"/>
  <c r="V31" i="41"/>
  <c r="V32" i="41"/>
  <c r="V33" i="41"/>
  <c r="V34" i="41"/>
  <c r="V35" i="41"/>
  <c r="V36" i="41"/>
  <c r="V37" i="41"/>
  <c r="V38" i="41"/>
  <c r="V39" i="41"/>
  <c r="V40" i="41"/>
  <c r="V41" i="41"/>
  <c r="V42" i="41"/>
  <c r="V43" i="41"/>
  <c r="V44" i="41"/>
  <c r="V45" i="41"/>
  <c r="V46" i="41"/>
  <c r="V47" i="41"/>
  <c r="V48" i="41"/>
  <c r="V49" i="41"/>
  <c r="V50" i="41"/>
  <c r="V51" i="41"/>
  <c r="V52" i="41"/>
  <c r="V53" i="41"/>
  <c r="V54" i="41"/>
  <c r="V55" i="41"/>
  <c r="V56" i="41"/>
  <c r="V57" i="41"/>
  <c r="V58" i="41"/>
  <c r="V59" i="41"/>
  <c r="V60" i="41"/>
  <c r="V61" i="41"/>
  <c r="V62" i="41"/>
  <c r="V63" i="41"/>
  <c r="V64" i="41"/>
  <c r="V65" i="41"/>
  <c r="V66" i="41"/>
  <c r="V67" i="41"/>
  <c r="V68" i="41"/>
  <c r="V69" i="41"/>
  <c r="V70" i="41"/>
  <c r="V71" i="41"/>
  <c r="V72" i="41"/>
  <c r="V73" i="41"/>
  <c r="V74" i="41"/>
  <c r="V75" i="41"/>
  <c r="V76" i="41"/>
  <c r="V77" i="41"/>
  <c r="V78" i="41"/>
  <c r="V79" i="41"/>
  <c r="V80" i="41"/>
  <c r="V81" i="41"/>
  <c r="V82" i="41"/>
  <c r="V83" i="41"/>
  <c r="V84" i="41"/>
  <c r="V85" i="41"/>
  <c r="V86" i="41"/>
  <c r="V87" i="41"/>
  <c r="V88" i="41"/>
  <c r="V89" i="41"/>
  <c r="V90" i="41"/>
  <c r="V91" i="41"/>
  <c r="V92" i="41"/>
  <c r="V93" i="41"/>
  <c r="V94" i="41"/>
  <c r="V95" i="41"/>
  <c r="V96" i="41"/>
  <c r="V97" i="41"/>
  <c r="V98" i="41"/>
  <c r="V99" i="41"/>
  <c r="V100" i="41"/>
  <c r="V101" i="41"/>
  <c r="V102" i="41"/>
  <c r="V103" i="41"/>
  <c r="V104" i="41"/>
  <c r="V105" i="41"/>
  <c r="V106" i="41"/>
  <c r="V108" i="41"/>
  <c r="F16" i="33" s="1"/>
  <c r="W7" i="41"/>
  <c r="W184" i="41" s="1"/>
  <c r="W8" i="41"/>
  <c r="W9" i="41"/>
  <c r="W10" i="41"/>
  <c r="W11" i="41"/>
  <c r="W12" i="41"/>
  <c r="W13" i="41"/>
  <c r="W14" i="41"/>
  <c r="W15" i="41"/>
  <c r="W16" i="41"/>
  <c r="W17" i="41"/>
  <c r="W18" i="41"/>
  <c r="W19" i="41"/>
  <c r="W20" i="41"/>
  <c r="W21" i="41"/>
  <c r="W22" i="41"/>
  <c r="W23" i="41"/>
  <c r="W24" i="41"/>
  <c r="W25" i="41"/>
  <c r="W26" i="41"/>
  <c r="Y26" i="41" s="1"/>
  <c r="W27" i="41"/>
  <c r="W28" i="41"/>
  <c r="W29" i="41"/>
  <c r="W30" i="41"/>
  <c r="Y30" i="41" s="1"/>
  <c r="W31" i="41"/>
  <c r="W32" i="41"/>
  <c r="W33" i="41"/>
  <c r="W34" i="41"/>
  <c r="Y34" i="41" s="1"/>
  <c r="W35" i="41"/>
  <c r="W36" i="41"/>
  <c r="W37" i="41"/>
  <c r="W38" i="41"/>
  <c r="Y38" i="41" s="1"/>
  <c r="W39" i="41"/>
  <c r="W40" i="41"/>
  <c r="W41" i="41"/>
  <c r="W42" i="41"/>
  <c r="W43" i="41"/>
  <c r="W44" i="41"/>
  <c r="W45" i="41"/>
  <c r="W46" i="41"/>
  <c r="W47" i="41"/>
  <c r="W48" i="41"/>
  <c r="W49" i="41"/>
  <c r="W50" i="41"/>
  <c r="W51" i="41"/>
  <c r="W52" i="41"/>
  <c r="W53" i="41"/>
  <c r="W54" i="41"/>
  <c r="Y54" i="41" s="1"/>
  <c r="W55" i="41"/>
  <c r="W56" i="41"/>
  <c r="W57" i="41"/>
  <c r="W58" i="41"/>
  <c r="W59" i="41"/>
  <c r="W60" i="41"/>
  <c r="W61" i="41"/>
  <c r="W62" i="41"/>
  <c r="Y62" i="41" s="1"/>
  <c r="W63" i="41"/>
  <c r="W64" i="41"/>
  <c r="W65" i="41"/>
  <c r="W66" i="41"/>
  <c r="Y66" i="41" s="1"/>
  <c r="W67" i="41"/>
  <c r="W68" i="41"/>
  <c r="W69" i="41"/>
  <c r="W70" i="41"/>
  <c r="Y70" i="41" s="1"/>
  <c r="W71" i="41"/>
  <c r="W72" i="41"/>
  <c r="W73" i="41"/>
  <c r="W74" i="41"/>
  <c r="Y74" i="41" s="1"/>
  <c r="W75" i="41"/>
  <c r="W76" i="41"/>
  <c r="W77" i="41"/>
  <c r="W78" i="41"/>
  <c r="W79" i="41"/>
  <c r="W80" i="41"/>
  <c r="W81" i="41"/>
  <c r="W82" i="41"/>
  <c r="W83" i="41"/>
  <c r="W84" i="41"/>
  <c r="W85" i="41"/>
  <c r="W86" i="41"/>
  <c r="Y86" i="41" s="1"/>
  <c r="W87" i="41"/>
  <c r="W88" i="41"/>
  <c r="W89" i="41"/>
  <c r="W90" i="41"/>
  <c r="W91" i="41"/>
  <c r="W92" i="41"/>
  <c r="W93" i="41"/>
  <c r="W94" i="41"/>
  <c r="Y94" i="41" s="1"/>
  <c r="W95" i="41"/>
  <c r="W96" i="41"/>
  <c r="W97" i="41"/>
  <c r="W98" i="41"/>
  <c r="Y98" i="41" s="1"/>
  <c r="W99" i="41"/>
  <c r="W100" i="41"/>
  <c r="W101" i="41"/>
  <c r="W102" i="41"/>
  <c r="Y102" i="41" s="1"/>
  <c r="W103" i="41"/>
  <c r="W104" i="41"/>
  <c r="W105" i="41"/>
  <c r="W106" i="41"/>
  <c r="Y106" i="41" s="1"/>
  <c r="X7" i="41"/>
  <c r="X8" i="41"/>
  <c r="X9" i="41"/>
  <c r="X10" i="41"/>
  <c r="X11" i="41"/>
  <c r="X12" i="41"/>
  <c r="X13" i="41"/>
  <c r="X14" i="41"/>
  <c r="X15" i="41"/>
  <c r="X16" i="41"/>
  <c r="X17" i="41"/>
  <c r="X18" i="41"/>
  <c r="X19" i="41"/>
  <c r="X20" i="41"/>
  <c r="X21" i="41"/>
  <c r="X22" i="41"/>
  <c r="X23" i="41"/>
  <c r="X24" i="41"/>
  <c r="X25" i="41"/>
  <c r="X26" i="41"/>
  <c r="X27" i="41"/>
  <c r="X28" i="41"/>
  <c r="X29" i="41"/>
  <c r="X30" i="41"/>
  <c r="X31" i="41"/>
  <c r="X32" i="41"/>
  <c r="X33" i="41"/>
  <c r="Y33" i="41" s="1"/>
  <c r="X34" i="41"/>
  <c r="X35" i="41"/>
  <c r="X36" i="41"/>
  <c r="X37" i="41"/>
  <c r="X38" i="41"/>
  <c r="X39" i="41"/>
  <c r="X40" i="41"/>
  <c r="X41" i="41"/>
  <c r="X42" i="41"/>
  <c r="X43" i="41"/>
  <c r="X44" i="41"/>
  <c r="X45" i="41"/>
  <c r="X46" i="41"/>
  <c r="X47" i="41"/>
  <c r="X48" i="41"/>
  <c r="X49" i="41"/>
  <c r="X50" i="41"/>
  <c r="X51" i="41"/>
  <c r="X52" i="41"/>
  <c r="X53" i="41"/>
  <c r="X54" i="41"/>
  <c r="X55" i="41"/>
  <c r="X56" i="41"/>
  <c r="X57" i="41"/>
  <c r="X58" i="41"/>
  <c r="X59" i="41"/>
  <c r="X60" i="41"/>
  <c r="X61" i="41"/>
  <c r="X62" i="41"/>
  <c r="X63" i="41"/>
  <c r="X64" i="41"/>
  <c r="X65" i="41"/>
  <c r="X66" i="41"/>
  <c r="X67" i="41"/>
  <c r="X68" i="41"/>
  <c r="X69" i="41"/>
  <c r="X70" i="41"/>
  <c r="X71" i="41"/>
  <c r="X72" i="41"/>
  <c r="X73" i="41"/>
  <c r="X74" i="41"/>
  <c r="X75" i="41"/>
  <c r="X76" i="41"/>
  <c r="X77" i="41"/>
  <c r="X78" i="41"/>
  <c r="X79" i="41"/>
  <c r="X80" i="41"/>
  <c r="X81" i="41"/>
  <c r="X82" i="41"/>
  <c r="X83" i="41"/>
  <c r="X84" i="41"/>
  <c r="X85" i="41"/>
  <c r="X86" i="41"/>
  <c r="X87" i="41"/>
  <c r="X88" i="41"/>
  <c r="X89" i="41"/>
  <c r="X90" i="41"/>
  <c r="Y90" i="41"/>
  <c r="X91" i="41"/>
  <c r="X92" i="41"/>
  <c r="X93" i="41"/>
  <c r="X94" i="41"/>
  <c r="X95" i="41"/>
  <c r="X96" i="41"/>
  <c r="X97" i="41"/>
  <c r="Y97" i="41" s="1"/>
  <c r="X98" i="41"/>
  <c r="X99" i="41"/>
  <c r="X100" i="41"/>
  <c r="X101" i="41"/>
  <c r="X102" i="41"/>
  <c r="X103" i="41"/>
  <c r="X104" i="41"/>
  <c r="X105" i="41"/>
  <c r="X106" i="41"/>
  <c r="Y16" i="41"/>
  <c r="Y44" i="41"/>
  <c r="Y76" i="41"/>
  <c r="C19" i="33"/>
  <c r="C105" i="34" s="1"/>
  <c r="T7" i="28"/>
  <c r="T8" i="28"/>
  <c r="T9" i="28"/>
  <c r="T10" i="28"/>
  <c r="T11" i="28"/>
  <c r="T12" i="28"/>
  <c r="T13" i="28"/>
  <c r="T14" i="28"/>
  <c r="T15" i="28"/>
  <c r="T16" i="28"/>
  <c r="Y16" i="28" s="1"/>
  <c r="T17" i="28"/>
  <c r="T18" i="28"/>
  <c r="T19" i="28"/>
  <c r="T20" i="28"/>
  <c r="Y20" i="28" s="1"/>
  <c r="T21" i="28"/>
  <c r="T22" i="28"/>
  <c r="Y22" i="28" s="1"/>
  <c r="T23" i="28"/>
  <c r="Y23" i="28" s="1"/>
  <c r="T24" i="28"/>
  <c r="T25" i="28"/>
  <c r="T26" i="28"/>
  <c r="T27" i="28"/>
  <c r="T28" i="28"/>
  <c r="T29" i="28"/>
  <c r="T30" i="28"/>
  <c r="T31" i="28"/>
  <c r="Y31" i="28" s="1"/>
  <c r="T32" i="28"/>
  <c r="T33" i="28"/>
  <c r="T34" i="28"/>
  <c r="T35" i="28"/>
  <c r="Y35" i="28" s="1"/>
  <c r="T36" i="28"/>
  <c r="T37" i="28"/>
  <c r="T38" i="28"/>
  <c r="Y38" i="28" s="1"/>
  <c r="T39" i="28"/>
  <c r="Y39" i="28" s="1"/>
  <c r="T40" i="28"/>
  <c r="T41" i="28"/>
  <c r="T42" i="28"/>
  <c r="Y42" i="28" s="1"/>
  <c r="T43" i="28"/>
  <c r="T44" i="28"/>
  <c r="T45" i="28"/>
  <c r="T46" i="28"/>
  <c r="Y46" i="28" s="1"/>
  <c r="T47" i="28"/>
  <c r="T48" i="28"/>
  <c r="T49" i="28"/>
  <c r="T50" i="28"/>
  <c r="T51" i="28"/>
  <c r="T52" i="28"/>
  <c r="Y52" i="28" s="1"/>
  <c r="T53" i="28"/>
  <c r="T54" i="28"/>
  <c r="T55" i="28"/>
  <c r="T56" i="28"/>
  <c r="T57" i="28"/>
  <c r="T58" i="28"/>
  <c r="T59" i="28"/>
  <c r="T60" i="28"/>
  <c r="Y60" i="28"/>
  <c r="T61" i="28"/>
  <c r="T62" i="28"/>
  <c r="T63" i="28"/>
  <c r="Y63" i="28" s="1"/>
  <c r="T64" i="28"/>
  <c r="T65" i="28"/>
  <c r="T66" i="28"/>
  <c r="T67" i="28"/>
  <c r="T68" i="28"/>
  <c r="Y68" i="28" s="1"/>
  <c r="T69" i="28"/>
  <c r="T70" i="28"/>
  <c r="T71" i="28"/>
  <c r="Y71" i="28" s="1"/>
  <c r="T72" i="28"/>
  <c r="T73" i="28"/>
  <c r="T74" i="28"/>
  <c r="T75" i="28"/>
  <c r="T76" i="28"/>
  <c r="T77" i="28"/>
  <c r="T78" i="28"/>
  <c r="T79" i="28"/>
  <c r="T80" i="28"/>
  <c r="T81" i="28"/>
  <c r="T82" i="28"/>
  <c r="T83" i="28"/>
  <c r="T84" i="28"/>
  <c r="T85" i="28"/>
  <c r="T86" i="28"/>
  <c r="Y86" i="28" s="1"/>
  <c r="T87" i="28"/>
  <c r="Y87" i="28" s="1"/>
  <c r="T88" i="28"/>
  <c r="T89" i="28"/>
  <c r="T90" i="28"/>
  <c r="Y90" i="28" s="1"/>
  <c r="T91" i="28"/>
  <c r="T92" i="28"/>
  <c r="T93" i="28"/>
  <c r="T94" i="28"/>
  <c r="T95" i="28"/>
  <c r="Y95" i="28" s="1"/>
  <c r="T96" i="28"/>
  <c r="T97" i="28"/>
  <c r="T98" i="28"/>
  <c r="T99" i="28"/>
  <c r="T100" i="28"/>
  <c r="T101" i="28"/>
  <c r="T102" i="28"/>
  <c r="T103" i="28"/>
  <c r="Y103" i="28" s="1"/>
  <c r="T104" i="28"/>
  <c r="T105" i="28"/>
  <c r="T106" i="28"/>
  <c r="U7" i="28"/>
  <c r="U8" i="28"/>
  <c r="U9" i="28"/>
  <c r="U10" i="28"/>
  <c r="U11" i="28"/>
  <c r="U12" i="28"/>
  <c r="U13" i="28"/>
  <c r="U14" i="28"/>
  <c r="Y14" i="28" s="1"/>
  <c r="U15" i="28"/>
  <c r="U16" i="28"/>
  <c r="U17" i="28"/>
  <c r="U18" i="28"/>
  <c r="U19" i="28"/>
  <c r="U20" i="28"/>
  <c r="U21" i="28"/>
  <c r="U22" i="28"/>
  <c r="U23" i="28"/>
  <c r="U24" i="28"/>
  <c r="U25" i="28"/>
  <c r="U26" i="28"/>
  <c r="U27" i="28"/>
  <c r="U28" i="28"/>
  <c r="U29" i="28"/>
  <c r="U30" i="28"/>
  <c r="Y30" i="28" s="1"/>
  <c r="U31" i="28"/>
  <c r="U32" i="28"/>
  <c r="U33" i="28"/>
  <c r="U34" i="28"/>
  <c r="Y34" i="28" s="1"/>
  <c r="U35" i="28"/>
  <c r="U36" i="28"/>
  <c r="U37" i="28"/>
  <c r="U38" i="28"/>
  <c r="U39" i="28"/>
  <c r="U40" i="28"/>
  <c r="U41" i="28"/>
  <c r="U42" i="28"/>
  <c r="U43" i="28"/>
  <c r="U44" i="28"/>
  <c r="U45" i="28"/>
  <c r="U46" i="28"/>
  <c r="U47" i="28"/>
  <c r="U48" i="28"/>
  <c r="U49" i="28"/>
  <c r="U50" i="28"/>
  <c r="U51" i="28"/>
  <c r="U52" i="28"/>
  <c r="U53" i="28"/>
  <c r="U54" i="28"/>
  <c r="U55" i="28"/>
  <c r="U56" i="28"/>
  <c r="U57" i="28"/>
  <c r="U58" i="28"/>
  <c r="U59" i="28"/>
  <c r="U60" i="28"/>
  <c r="U61" i="28"/>
  <c r="U62" i="28"/>
  <c r="U63" i="28"/>
  <c r="U64" i="28"/>
  <c r="U65" i="28"/>
  <c r="U66" i="28"/>
  <c r="Y66" i="28" s="1"/>
  <c r="U67" i="28"/>
  <c r="U68" i="28"/>
  <c r="U69" i="28"/>
  <c r="U70" i="28"/>
  <c r="U71" i="28"/>
  <c r="U72" i="28"/>
  <c r="U73" i="28"/>
  <c r="U74" i="28"/>
  <c r="U75" i="28"/>
  <c r="U76" i="28"/>
  <c r="U77" i="28"/>
  <c r="U78" i="28"/>
  <c r="Y78" i="28" s="1"/>
  <c r="U79" i="28"/>
  <c r="U80" i="28"/>
  <c r="U81" i="28"/>
  <c r="U82" i="28"/>
  <c r="U83" i="28"/>
  <c r="U84" i="28"/>
  <c r="U85" i="28"/>
  <c r="U86" i="28"/>
  <c r="U87" i="28"/>
  <c r="U88" i="28"/>
  <c r="U89" i="28"/>
  <c r="U90" i="28"/>
  <c r="U91" i="28"/>
  <c r="U92" i="28"/>
  <c r="U93" i="28"/>
  <c r="U94" i="28"/>
  <c r="U95" i="28"/>
  <c r="U96" i="28"/>
  <c r="U97" i="28"/>
  <c r="U98" i="28"/>
  <c r="Y98" i="28" s="1"/>
  <c r="U99" i="28"/>
  <c r="U100" i="28"/>
  <c r="U101" i="28"/>
  <c r="U102" i="28"/>
  <c r="U103" i="28"/>
  <c r="U104" i="28"/>
  <c r="U105" i="28"/>
  <c r="U106" i="28"/>
  <c r="V7" i="28"/>
  <c r="V8" i="28"/>
  <c r="V9" i="28"/>
  <c r="V10" i="28"/>
  <c r="V11" i="28"/>
  <c r="V12" i="28"/>
  <c r="V13" i="28"/>
  <c r="V14" i="28"/>
  <c r="V15" i="28"/>
  <c r="V16" i="28"/>
  <c r="V17" i="28"/>
  <c r="V18" i="28"/>
  <c r="V19" i="28"/>
  <c r="V20" i="28"/>
  <c r="V21" i="28"/>
  <c r="V22" i="28"/>
  <c r="V23" i="28"/>
  <c r="V24" i="28"/>
  <c r="V25" i="28"/>
  <c r="V26" i="28"/>
  <c r="V27" i="28"/>
  <c r="V28" i="28"/>
  <c r="Y28" i="28" s="1"/>
  <c r="V29" i="28"/>
  <c r="V30" i="28"/>
  <c r="V31" i="28"/>
  <c r="V32" i="28"/>
  <c r="V33" i="28"/>
  <c r="V34" i="28"/>
  <c r="V35" i="28"/>
  <c r="V36" i="28"/>
  <c r="V37" i="28"/>
  <c r="V38" i="28"/>
  <c r="V39" i="28"/>
  <c r="V40" i="28"/>
  <c r="V41" i="28"/>
  <c r="V42" i="28"/>
  <c r="V43" i="28"/>
  <c r="V44" i="28"/>
  <c r="Y44" i="28" s="1"/>
  <c r="V45" i="28"/>
  <c r="V46" i="28"/>
  <c r="V47" i="28"/>
  <c r="V48" i="28"/>
  <c r="Y48" i="28" s="1"/>
  <c r="V49" i="28"/>
  <c r="V50" i="28"/>
  <c r="V51" i="28"/>
  <c r="V52" i="28"/>
  <c r="V53" i="28"/>
  <c r="V54" i="28"/>
  <c r="V55" i="28"/>
  <c r="V56" i="28"/>
  <c r="V57" i="28"/>
  <c r="V58" i="28"/>
  <c r="V59" i="28"/>
  <c r="V60" i="28"/>
  <c r="V61" i="28"/>
  <c r="V62" i="28"/>
  <c r="V63" i="28"/>
  <c r="V64" i="28"/>
  <c r="V65" i="28"/>
  <c r="V66" i="28"/>
  <c r="V67" i="28"/>
  <c r="V68" i="28"/>
  <c r="V69" i="28"/>
  <c r="V70" i="28"/>
  <c r="V71" i="28"/>
  <c r="V72" i="28"/>
  <c r="V73" i="28"/>
  <c r="V74" i="28"/>
  <c r="V75" i="28"/>
  <c r="V76" i="28"/>
  <c r="Y76" i="28" s="1"/>
  <c r="V77" i="28"/>
  <c r="V78" i="28"/>
  <c r="V79" i="28"/>
  <c r="V80" i="28"/>
  <c r="V81" i="28"/>
  <c r="V82" i="28"/>
  <c r="V83" i="28"/>
  <c r="V84" i="28"/>
  <c r="V85" i="28"/>
  <c r="V86" i="28"/>
  <c r="V87" i="28"/>
  <c r="V88" i="28"/>
  <c r="V89" i="28"/>
  <c r="V90" i="28"/>
  <c r="V91" i="28"/>
  <c r="V92" i="28"/>
  <c r="Y92" i="28" s="1"/>
  <c r="V93" i="28"/>
  <c r="V94" i="28"/>
  <c r="V95" i="28"/>
  <c r="V96" i="28"/>
  <c r="V97" i="28"/>
  <c r="V98" i="28"/>
  <c r="V99" i="28"/>
  <c r="V100" i="28"/>
  <c r="V101" i="28"/>
  <c r="V102" i="28"/>
  <c r="V103" i="28"/>
  <c r="V104" i="28"/>
  <c r="V105" i="28"/>
  <c r="V106" i="28"/>
  <c r="W7" i="28"/>
  <c r="W184" i="28" s="1"/>
  <c r="W8" i="28"/>
  <c r="W9" i="28"/>
  <c r="W10" i="28"/>
  <c r="W11" i="28"/>
  <c r="W12" i="28"/>
  <c r="W13" i="28"/>
  <c r="W14" i="28"/>
  <c r="W15" i="28"/>
  <c r="Y15" i="28"/>
  <c r="W16" i="28"/>
  <c r="W17" i="28"/>
  <c r="W18" i="28"/>
  <c r="W19" i="28"/>
  <c r="W20" i="28"/>
  <c r="W21" i="28"/>
  <c r="W22" i="28"/>
  <c r="W23" i="28"/>
  <c r="W24" i="28"/>
  <c r="W25" i="28"/>
  <c r="W26" i="28"/>
  <c r="W27" i="28"/>
  <c r="W28" i="28"/>
  <c r="W29" i="28"/>
  <c r="W30" i="28"/>
  <c r="W31" i="28"/>
  <c r="W32" i="28"/>
  <c r="W33" i="28"/>
  <c r="W34" i="28"/>
  <c r="W35" i="28"/>
  <c r="W36" i="28"/>
  <c r="W37" i="28"/>
  <c r="W38" i="28"/>
  <c r="W39" i="28"/>
  <c r="W40" i="28"/>
  <c r="W41" i="28"/>
  <c r="W42" i="28"/>
  <c r="W43" i="28"/>
  <c r="W44" i="28"/>
  <c r="W45" i="28"/>
  <c r="W46" i="28"/>
  <c r="W47" i="28"/>
  <c r="Y47" i="28"/>
  <c r="W48" i="28"/>
  <c r="W49" i="28"/>
  <c r="W50" i="28"/>
  <c r="W51" i="28"/>
  <c r="W52" i="28"/>
  <c r="W53" i="28"/>
  <c r="W54" i="28"/>
  <c r="W55" i="28"/>
  <c r="Y55" i="28" s="1"/>
  <c r="W56" i="28"/>
  <c r="W57" i="28"/>
  <c r="W58" i="28"/>
  <c r="W59" i="28"/>
  <c r="W60" i="28"/>
  <c r="W61" i="28"/>
  <c r="W62" i="28"/>
  <c r="W63" i="28"/>
  <c r="W64" i="28"/>
  <c r="W65" i="28"/>
  <c r="W66" i="28"/>
  <c r="W67" i="28"/>
  <c r="W68" i="28"/>
  <c r="W69" i="28"/>
  <c r="W70" i="28"/>
  <c r="W71" i="28"/>
  <c r="W72" i="28"/>
  <c r="W73" i="28"/>
  <c r="W74" i="28"/>
  <c r="W75" i="28"/>
  <c r="W76" i="28"/>
  <c r="W77" i="28"/>
  <c r="W78" i="28"/>
  <c r="W79" i="28"/>
  <c r="Y79" i="28"/>
  <c r="W80" i="28"/>
  <c r="W81" i="28"/>
  <c r="W82" i="28"/>
  <c r="W83" i="28"/>
  <c r="W84" i="28"/>
  <c r="W85" i="28"/>
  <c r="W86" i="28"/>
  <c r="W87" i="28"/>
  <c r="W88" i="28"/>
  <c r="W89" i="28"/>
  <c r="W90" i="28"/>
  <c r="W91" i="28"/>
  <c r="W92" i="28"/>
  <c r="W93" i="28"/>
  <c r="W94" i="28"/>
  <c r="W95" i="28"/>
  <c r="W96" i="28"/>
  <c r="W97" i="28"/>
  <c r="W98" i="28"/>
  <c r="W99" i="28"/>
  <c r="W100" i="28"/>
  <c r="W101" i="28"/>
  <c r="W102" i="28"/>
  <c r="W103" i="28"/>
  <c r="W104" i="28"/>
  <c r="W105" i="28"/>
  <c r="W106" i="28"/>
  <c r="X7" i="28"/>
  <c r="X8" i="28"/>
  <c r="X9" i="28"/>
  <c r="X10" i="28"/>
  <c r="X11" i="28"/>
  <c r="X12" i="28"/>
  <c r="X13" i="28"/>
  <c r="X14" i="28"/>
  <c r="X15" i="28"/>
  <c r="X16" i="28"/>
  <c r="X17" i="28"/>
  <c r="X18" i="28"/>
  <c r="X19" i="28"/>
  <c r="X20" i="28"/>
  <c r="X21" i="28"/>
  <c r="X22" i="28"/>
  <c r="X23" i="28"/>
  <c r="X24" i="28"/>
  <c r="X25" i="28"/>
  <c r="X26" i="28"/>
  <c r="X27" i="28"/>
  <c r="X28" i="28"/>
  <c r="X29" i="28"/>
  <c r="X30" i="28"/>
  <c r="X31" i="28"/>
  <c r="X32" i="28"/>
  <c r="X33" i="28"/>
  <c r="X34" i="28"/>
  <c r="X35" i="28"/>
  <c r="X36" i="28"/>
  <c r="X37" i="28"/>
  <c r="X38" i="28"/>
  <c r="X39" i="28"/>
  <c r="X40" i="28"/>
  <c r="X41" i="28"/>
  <c r="X42" i="28"/>
  <c r="X43" i="28"/>
  <c r="X44" i="28"/>
  <c r="X45" i="28"/>
  <c r="X46" i="28"/>
  <c r="X47" i="28"/>
  <c r="X48" i="28"/>
  <c r="X49" i="28"/>
  <c r="X50" i="28"/>
  <c r="X51" i="28"/>
  <c r="X52" i="28"/>
  <c r="X53" i="28"/>
  <c r="X54" i="28"/>
  <c r="X55" i="28"/>
  <c r="X56" i="28"/>
  <c r="X57" i="28"/>
  <c r="X58" i="28"/>
  <c r="X59" i="28"/>
  <c r="Y59" i="28" s="1"/>
  <c r="X60" i="28"/>
  <c r="X61" i="28"/>
  <c r="X62" i="28"/>
  <c r="X63" i="28"/>
  <c r="X64" i="28"/>
  <c r="X65" i="28"/>
  <c r="X66" i="28"/>
  <c r="X67" i="28"/>
  <c r="X68" i="28"/>
  <c r="X69" i="28"/>
  <c r="X70" i="28"/>
  <c r="X71" i="28"/>
  <c r="X72" i="28"/>
  <c r="X73" i="28"/>
  <c r="X74" i="28"/>
  <c r="X75" i="28"/>
  <c r="X76" i="28"/>
  <c r="X77" i="28"/>
  <c r="X78" i="28"/>
  <c r="X79" i="28"/>
  <c r="X80" i="28"/>
  <c r="X81" i="28"/>
  <c r="X82" i="28"/>
  <c r="Y82" i="28" s="1"/>
  <c r="X83" i="28"/>
  <c r="X84" i="28"/>
  <c r="X85" i="28"/>
  <c r="X86" i="28"/>
  <c r="X87" i="28"/>
  <c r="X88" i="28"/>
  <c r="X89" i="28"/>
  <c r="X90" i="28"/>
  <c r="X91" i="28"/>
  <c r="Y91" i="28" s="1"/>
  <c r="X92" i="28"/>
  <c r="X93" i="28"/>
  <c r="X94" i="28"/>
  <c r="X95" i="28"/>
  <c r="X96" i="28"/>
  <c r="X97" i="28"/>
  <c r="X98" i="28"/>
  <c r="X99" i="28"/>
  <c r="X100" i="28"/>
  <c r="X101" i="28"/>
  <c r="X102" i="28"/>
  <c r="X103" i="28"/>
  <c r="X104" i="28"/>
  <c r="X105" i="28"/>
  <c r="X106" i="28"/>
  <c r="Y10" i="28"/>
  <c r="Y18" i="28"/>
  <c r="Y50" i="28"/>
  <c r="Y70" i="28"/>
  <c r="Y74" i="28"/>
  <c r="Y94" i="28"/>
  <c r="Y102" i="28"/>
  <c r="C20" i="33"/>
  <c r="T8" i="29"/>
  <c r="T9" i="29"/>
  <c r="Y9" i="29" s="1"/>
  <c r="T10" i="29"/>
  <c r="T11" i="29"/>
  <c r="T12" i="29"/>
  <c r="T13" i="29"/>
  <c r="T14" i="29"/>
  <c r="T15" i="29"/>
  <c r="T16" i="29"/>
  <c r="T17" i="29"/>
  <c r="T18" i="29"/>
  <c r="T19" i="29"/>
  <c r="T20" i="29"/>
  <c r="T21" i="29"/>
  <c r="T22" i="29"/>
  <c r="T23" i="29"/>
  <c r="T24" i="29"/>
  <c r="T25" i="29"/>
  <c r="T26" i="29"/>
  <c r="T27" i="29"/>
  <c r="T28" i="29"/>
  <c r="T29" i="29"/>
  <c r="T30" i="29"/>
  <c r="T31" i="29"/>
  <c r="T32" i="29"/>
  <c r="T33" i="29"/>
  <c r="T34" i="29"/>
  <c r="T35" i="29"/>
  <c r="T36" i="29"/>
  <c r="T37" i="29"/>
  <c r="T38" i="29"/>
  <c r="T43" i="29"/>
  <c r="T44" i="29"/>
  <c r="T45" i="29"/>
  <c r="T46" i="29"/>
  <c r="T47" i="29"/>
  <c r="T48" i="29"/>
  <c r="T49" i="29"/>
  <c r="T50" i="29"/>
  <c r="T51" i="29"/>
  <c r="T52" i="29"/>
  <c r="T53" i="29"/>
  <c r="T54" i="29"/>
  <c r="T55" i="29"/>
  <c r="T56" i="29"/>
  <c r="T57" i="29"/>
  <c r="T58" i="29"/>
  <c r="T59" i="29"/>
  <c r="T60" i="29"/>
  <c r="T61" i="29"/>
  <c r="T62" i="29"/>
  <c r="T63" i="29"/>
  <c r="T64" i="29"/>
  <c r="T65" i="29"/>
  <c r="T66" i="29"/>
  <c r="T67" i="29"/>
  <c r="T68" i="29"/>
  <c r="T69" i="29"/>
  <c r="T70" i="29"/>
  <c r="T71" i="29"/>
  <c r="T72" i="29"/>
  <c r="T73" i="29"/>
  <c r="T74" i="29"/>
  <c r="T75" i="29"/>
  <c r="T76" i="29"/>
  <c r="T77" i="29"/>
  <c r="T78" i="29"/>
  <c r="T79" i="29"/>
  <c r="T80" i="29"/>
  <c r="T81" i="29"/>
  <c r="T82" i="29"/>
  <c r="T83" i="29"/>
  <c r="T84" i="29"/>
  <c r="T85" i="29"/>
  <c r="T86" i="29"/>
  <c r="T87" i="29"/>
  <c r="T88" i="29"/>
  <c r="T89" i="29"/>
  <c r="T90" i="29"/>
  <c r="T91" i="29"/>
  <c r="T92" i="29"/>
  <c r="Y92" i="29" s="1"/>
  <c r="T93" i="29"/>
  <c r="T94" i="29"/>
  <c r="Y94" i="29" s="1"/>
  <c r="T95" i="29"/>
  <c r="T96" i="29"/>
  <c r="T97" i="29"/>
  <c r="T98" i="29"/>
  <c r="T99" i="29"/>
  <c r="T100" i="29"/>
  <c r="T101" i="29"/>
  <c r="T102" i="29"/>
  <c r="T103" i="29"/>
  <c r="T104" i="29"/>
  <c r="T105" i="29"/>
  <c r="T106" i="29"/>
  <c r="U8" i="29"/>
  <c r="U9" i="29"/>
  <c r="U10" i="29"/>
  <c r="U11" i="29"/>
  <c r="U12" i="29"/>
  <c r="U13" i="29"/>
  <c r="U14" i="29"/>
  <c r="U15" i="29"/>
  <c r="U16" i="29"/>
  <c r="U17" i="29"/>
  <c r="Y17" i="29" s="1"/>
  <c r="U18" i="29"/>
  <c r="U19" i="29"/>
  <c r="U20" i="29"/>
  <c r="U21" i="29"/>
  <c r="Y21" i="29"/>
  <c r="U22" i="29"/>
  <c r="U23" i="29"/>
  <c r="U24" i="29"/>
  <c r="U25" i="29"/>
  <c r="Y25" i="29" s="1"/>
  <c r="U26" i="29"/>
  <c r="U27" i="29"/>
  <c r="U28" i="29"/>
  <c r="U29" i="29"/>
  <c r="Y29" i="29" s="1"/>
  <c r="U30" i="29"/>
  <c r="U31" i="29"/>
  <c r="U32" i="29"/>
  <c r="U33" i="29"/>
  <c r="U34" i="29"/>
  <c r="U35" i="29"/>
  <c r="U36" i="29"/>
  <c r="Y36" i="29" s="1"/>
  <c r="U37" i="29"/>
  <c r="U38" i="29"/>
  <c r="U43" i="29"/>
  <c r="U44" i="29"/>
  <c r="U45" i="29"/>
  <c r="U46" i="29"/>
  <c r="U47" i="29"/>
  <c r="U48" i="29"/>
  <c r="Y48" i="29" s="1"/>
  <c r="U49" i="29"/>
  <c r="U50" i="29"/>
  <c r="U51" i="29"/>
  <c r="U52" i="29"/>
  <c r="U53" i="29"/>
  <c r="U54" i="29"/>
  <c r="U55" i="29"/>
  <c r="U56" i="29"/>
  <c r="U57" i="29"/>
  <c r="U58" i="29"/>
  <c r="U59" i="29"/>
  <c r="U60" i="29"/>
  <c r="U61" i="29"/>
  <c r="U62" i="29"/>
  <c r="U63" i="29"/>
  <c r="U64" i="29"/>
  <c r="U65" i="29"/>
  <c r="Y65" i="29"/>
  <c r="U66" i="29"/>
  <c r="U67" i="29"/>
  <c r="U68" i="29"/>
  <c r="U69" i="29"/>
  <c r="Y69" i="29" s="1"/>
  <c r="U70" i="29"/>
  <c r="U71" i="29"/>
  <c r="U72" i="29"/>
  <c r="U73" i="29"/>
  <c r="Y73" i="29" s="1"/>
  <c r="U74" i="29"/>
  <c r="U75" i="29"/>
  <c r="U76" i="29"/>
  <c r="U77" i="29"/>
  <c r="U78" i="29"/>
  <c r="U79" i="29"/>
  <c r="U80" i="29"/>
  <c r="U81" i="29"/>
  <c r="Y81" i="29"/>
  <c r="U82" i="29"/>
  <c r="U83" i="29"/>
  <c r="U84" i="29"/>
  <c r="U85" i="29"/>
  <c r="Y85" i="29" s="1"/>
  <c r="U86" i="29"/>
  <c r="U87" i="29"/>
  <c r="U88" i="29"/>
  <c r="U89" i="29"/>
  <c r="U90" i="29"/>
  <c r="U91" i="29"/>
  <c r="Y91" i="29" s="1"/>
  <c r="U92" i="29"/>
  <c r="U93" i="29"/>
  <c r="Y93" i="29" s="1"/>
  <c r="U94" i="29"/>
  <c r="U95" i="29"/>
  <c r="U96" i="29"/>
  <c r="U97" i="29"/>
  <c r="U98" i="29"/>
  <c r="U99" i="29"/>
  <c r="U100" i="29"/>
  <c r="U101" i="29"/>
  <c r="Y101" i="29"/>
  <c r="U102" i="29"/>
  <c r="U103" i="29"/>
  <c r="U104" i="29"/>
  <c r="U105" i="29"/>
  <c r="U106" i="29"/>
  <c r="V8" i="29"/>
  <c r="V9" i="29"/>
  <c r="V10" i="29"/>
  <c r="V11" i="29"/>
  <c r="V12" i="29"/>
  <c r="V13" i="29"/>
  <c r="V14" i="29"/>
  <c r="V15" i="29"/>
  <c r="V16" i="29"/>
  <c r="V17" i="29"/>
  <c r="V18" i="29"/>
  <c r="V19" i="29"/>
  <c r="V20" i="29"/>
  <c r="V21" i="29"/>
  <c r="V22" i="29"/>
  <c r="V23" i="29"/>
  <c r="V24" i="29"/>
  <c r="Y24" i="29" s="1"/>
  <c r="V25" i="29"/>
  <c r="V26" i="29"/>
  <c r="V27" i="29"/>
  <c r="V28" i="29"/>
  <c r="V29" i="29"/>
  <c r="V30" i="29"/>
  <c r="V31" i="29"/>
  <c r="V32" i="29"/>
  <c r="V33" i="29"/>
  <c r="V34" i="29"/>
  <c r="V35" i="29"/>
  <c r="V36" i="29"/>
  <c r="V37" i="29"/>
  <c r="V38" i="29"/>
  <c r="V43" i="29"/>
  <c r="V44" i="29"/>
  <c r="V45" i="29"/>
  <c r="V46" i="29"/>
  <c r="V47" i="29"/>
  <c r="V48" i="29"/>
  <c r="V49" i="29"/>
  <c r="V50" i="29"/>
  <c r="V51" i="29"/>
  <c r="V52" i="29"/>
  <c r="V53" i="29"/>
  <c r="V54" i="29"/>
  <c r="V55" i="29"/>
  <c r="V56" i="29"/>
  <c r="V57" i="29"/>
  <c r="V58" i="29"/>
  <c r="V59" i="29"/>
  <c r="V60" i="29"/>
  <c r="V61" i="29"/>
  <c r="V62" i="29"/>
  <c r="V63" i="29"/>
  <c r="V64" i="29"/>
  <c r="V65" i="29"/>
  <c r="V66" i="29"/>
  <c r="V67" i="29"/>
  <c r="V68" i="29"/>
  <c r="V69" i="29"/>
  <c r="V70" i="29"/>
  <c r="V71" i="29"/>
  <c r="Y71" i="29" s="1"/>
  <c r="V72" i="29"/>
  <c r="V73" i="29"/>
  <c r="V74" i="29"/>
  <c r="V75" i="29"/>
  <c r="V76" i="29"/>
  <c r="V77" i="29"/>
  <c r="V78" i="29"/>
  <c r="V79" i="29"/>
  <c r="V80" i="29"/>
  <c r="V81" i="29"/>
  <c r="V82" i="29"/>
  <c r="V83" i="29"/>
  <c r="V84" i="29"/>
  <c r="V85" i="29"/>
  <c r="V86" i="29"/>
  <c r="V87" i="29"/>
  <c r="V88" i="29"/>
  <c r="V89" i="29"/>
  <c r="V90" i="29"/>
  <c r="V91" i="29"/>
  <c r="V92" i="29"/>
  <c r="V93" i="29"/>
  <c r="V94" i="29"/>
  <c r="V95" i="29"/>
  <c r="V96" i="29"/>
  <c r="V97" i="29"/>
  <c r="V98" i="29"/>
  <c r="V99" i="29"/>
  <c r="V100" i="29"/>
  <c r="V101" i="29"/>
  <c r="V102" i="29"/>
  <c r="V103" i="29"/>
  <c r="V104" i="29"/>
  <c r="V105" i="29"/>
  <c r="V106" i="29"/>
  <c r="W8" i="29"/>
  <c r="W9" i="29"/>
  <c r="W10" i="29"/>
  <c r="W11" i="29"/>
  <c r="W12" i="29"/>
  <c r="W13" i="29"/>
  <c r="W14" i="29"/>
  <c r="W15" i="29"/>
  <c r="W16" i="29"/>
  <c r="W17" i="29"/>
  <c r="W18" i="29"/>
  <c r="W19" i="29"/>
  <c r="W20" i="29"/>
  <c r="W21" i="29"/>
  <c r="W22" i="29"/>
  <c r="W23" i="29"/>
  <c r="W24" i="29"/>
  <c r="W25" i="29"/>
  <c r="W26" i="29"/>
  <c r="W27" i="29"/>
  <c r="W28" i="29"/>
  <c r="W29" i="29"/>
  <c r="W30" i="29"/>
  <c r="W31" i="29"/>
  <c r="W32" i="29"/>
  <c r="W33" i="29"/>
  <c r="W34" i="29"/>
  <c r="W35" i="29"/>
  <c r="W36" i="29"/>
  <c r="W37" i="29"/>
  <c r="W38" i="29"/>
  <c r="W43" i="29"/>
  <c r="W44" i="29"/>
  <c r="W45" i="29"/>
  <c r="W46" i="29"/>
  <c r="W47" i="29"/>
  <c r="W48" i="29"/>
  <c r="W49" i="29"/>
  <c r="W50" i="29"/>
  <c r="W51" i="29"/>
  <c r="W52" i="29"/>
  <c r="W53" i="29"/>
  <c r="Y53" i="29" s="1"/>
  <c r="W54" i="29"/>
  <c r="W55" i="29"/>
  <c r="W56" i="29"/>
  <c r="W57" i="29"/>
  <c r="W58" i="29"/>
  <c r="W59" i="29"/>
  <c r="W60" i="29"/>
  <c r="W61" i="29"/>
  <c r="W62" i="29"/>
  <c r="W63" i="29"/>
  <c r="W64" i="29"/>
  <c r="W65" i="29"/>
  <c r="W66" i="29"/>
  <c r="W67" i="29"/>
  <c r="W68" i="29"/>
  <c r="W69" i="29"/>
  <c r="W70" i="29"/>
  <c r="W71" i="29"/>
  <c r="W72" i="29"/>
  <c r="W73" i="29"/>
  <c r="W74" i="29"/>
  <c r="W75" i="29"/>
  <c r="W76" i="29"/>
  <c r="W77" i="29"/>
  <c r="Y77" i="29" s="1"/>
  <c r="W78" i="29"/>
  <c r="W79" i="29"/>
  <c r="W80" i="29"/>
  <c r="W81" i="29"/>
  <c r="W82" i="29"/>
  <c r="W83" i="29"/>
  <c r="W84" i="29"/>
  <c r="W85" i="29"/>
  <c r="W86" i="29"/>
  <c r="W87" i="29"/>
  <c r="W88" i="29"/>
  <c r="W89" i="29"/>
  <c r="W90" i="29"/>
  <c r="W91" i="29"/>
  <c r="W92" i="29"/>
  <c r="W93" i="29"/>
  <c r="W94" i="29"/>
  <c r="W95" i="29"/>
  <c r="W96" i="29"/>
  <c r="W97" i="29"/>
  <c r="W98" i="29"/>
  <c r="W99" i="29"/>
  <c r="W100" i="29"/>
  <c r="W101" i="29"/>
  <c r="W102" i="29"/>
  <c r="W103" i="29"/>
  <c r="W104" i="29"/>
  <c r="W105" i="29"/>
  <c r="W106" i="29"/>
  <c r="X8" i="29"/>
  <c r="X9" i="29"/>
  <c r="X10" i="29"/>
  <c r="X11" i="29"/>
  <c r="X12" i="29"/>
  <c r="X13" i="29"/>
  <c r="X14" i="29"/>
  <c r="X15" i="29"/>
  <c r="X16" i="29"/>
  <c r="X17" i="29"/>
  <c r="X18" i="29"/>
  <c r="X19" i="29"/>
  <c r="X20" i="29"/>
  <c r="X21" i="29"/>
  <c r="X22" i="29"/>
  <c r="X23" i="29"/>
  <c r="X24" i="29"/>
  <c r="X25" i="29"/>
  <c r="X26" i="29"/>
  <c r="X27" i="29"/>
  <c r="X28" i="29"/>
  <c r="X29" i="29"/>
  <c r="X30" i="29"/>
  <c r="X31" i="29"/>
  <c r="X32" i="29"/>
  <c r="X33" i="29"/>
  <c r="X34" i="29"/>
  <c r="X35" i="29"/>
  <c r="X36" i="29"/>
  <c r="X37" i="29"/>
  <c r="X38" i="29"/>
  <c r="X43" i="29"/>
  <c r="X44" i="29"/>
  <c r="X45" i="29"/>
  <c r="X46" i="29"/>
  <c r="X47" i="29"/>
  <c r="X48" i="29"/>
  <c r="X49" i="29"/>
  <c r="Y49" i="29" s="1"/>
  <c r="X50" i="29"/>
  <c r="X51" i="29"/>
  <c r="X52" i="29"/>
  <c r="X53" i="29"/>
  <c r="X54" i="29"/>
  <c r="X55" i="29"/>
  <c r="X56" i="29"/>
  <c r="X57" i="29"/>
  <c r="Y57" i="29" s="1"/>
  <c r="X58" i="29"/>
  <c r="X59" i="29"/>
  <c r="X60" i="29"/>
  <c r="X61" i="29"/>
  <c r="X62" i="29"/>
  <c r="X63" i="29"/>
  <c r="X64" i="29"/>
  <c r="X65" i="29"/>
  <c r="X66" i="29"/>
  <c r="X67" i="29"/>
  <c r="X68" i="29"/>
  <c r="X69" i="29"/>
  <c r="X70" i="29"/>
  <c r="X71" i="29"/>
  <c r="X72" i="29"/>
  <c r="X73" i="29"/>
  <c r="X74" i="29"/>
  <c r="X75" i="29"/>
  <c r="X76" i="29"/>
  <c r="X77" i="29"/>
  <c r="X78" i="29"/>
  <c r="X79" i="29"/>
  <c r="X80" i="29"/>
  <c r="X81" i="29"/>
  <c r="X82" i="29"/>
  <c r="X83" i="29"/>
  <c r="X84" i="29"/>
  <c r="X85" i="29"/>
  <c r="X86" i="29"/>
  <c r="X87" i="29"/>
  <c r="X88" i="29"/>
  <c r="X89" i="29"/>
  <c r="X90" i="29"/>
  <c r="X91" i="29"/>
  <c r="X92" i="29"/>
  <c r="X93" i="29"/>
  <c r="X94" i="29"/>
  <c r="X95" i="29"/>
  <c r="X96" i="29"/>
  <c r="X97" i="29"/>
  <c r="Y97" i="29" s="1"/>
  <c r="X98" i="29"/>
  <c r="X99" i="29"/>
  <c r="X100" i="29"/>
  <c r="X101" i="29"/>
  <c r="X102" i="29"/>
  <c r="X103" i="29"/>
  <c r="X104" i="29"/>
  <c r="X105" i="29"/>
  <c r="X106" i="29"/>
  <c r="Y12" i="29"/>
  <c r="Y16" i="29"/>
  <c r="Y33" i="29"/>
  <c r="Y52" i="29"/>
  <c r="Y60" i="29"/>
  <c r="Y61" i="29"/>
  <c r="Y75" i="29"/>
  <c r="Y76" i="29"/>
  <c r="Y80" i="29"/>
  <c r="Y82" i="29"/>
  <c r="Y86" i="29"/>
  <c r="Y87" i="29"/>
  <c r="Y96" i="29"/>
  <c r="Y98" i="29"/>
  <c r="Y102" i="29"/>
  <c r="Y103" i="29"/>
  <c r="C21" i="33"/>
  <c r="T8" i="30"/>
  <c r="T9" i="30"/>
  <c r="T10" i="30"/>
  <c r="T11" i="30"/>
  <c r="Y11" i="30" s="1"/>
  <c r="T12" i="30"/>
  <c r="T13" i="30"/>
  <c r="T14" i="30"/>
  <c r="Y14" i="30" s="1"/>
  <c r="T15" i="30"/>
  <c r="T16" i="30"/>
  <c r="T17" i="30"/>
  <c r="T18" i="30"/>
  <c r="T19" i="30"/>
  <c r="Y19" i="30" s="1"/>
  <c r="T20" i="30"/>
  <c r="T21" i="30"/>
  <c r="T22" i="30"/>
  <c r="Y22" i="30" s="1"/>
  <c r="T23" i="30"/>
  <c r="T24" i="30"/>
  <c r="T25" i="30"/>
  <c r="T26" i="30"/>
  <c r="T27" i="30"/>
  <c r="Y27" i="30" s="1"/>
  <c r="T28" i="30"/>
  <c r="T29" i="30"/>
  <c r="T30" i="30"/>
  <c r="T31" i="30"/>
  <c r="T32" i="30"/>
  <c r="T33" i="30"/>
  <c r="T34" i="30"/>
  <c r="T35" i="30"/>
  <c r="Y35" i="30" s="1"/>
  <c r="T36" i="30"/>
  <c r="T37" i="30"/>
  <c r="T38" i="30"/>
  <c r="Y38" i="30" s="1"/>
  <c r="T39" i="30"/>
  <c r="T40" i="30"/>
  <c r="T41" i="30"/>
  <c r="T42" i="30"/>
  <c r="T43" i="30"/>
  <c r="Y43" i="30" s="1"/>
  <c r="T44" i="30"/>
  <c r="T45" i="30"/>
  <c r="T46" i="30"/>
  <c r="Y46" i="30" s="1"/>
  <c r="T47" i="30"/>
  <c r="T48" i="30"/>
  <c r="T49" i="30"/>
  <c r="T50" i="30"/>
  <c r="T51" i="30"/>
  <c r="Y51" i="30" s="1"/>
  <c r="T52" i="30"/>
  <c r="T53" i="30"/>
  <c r="T54" i="30"/>
  <c r="Y54" i="30" s="1"/>
  <c r="T55" i="30"/>
  <c r="T56" i="30"/>
  <c r="T57" i="30"/>
  <c r="T58" i="30"/>
  <c r="T59" i="30"/>
  <c r="Y59" i="30" s="1"/>
  <c r="T60" i="30"/>
  <c r="T61" i="30"/>
  <c r="T62" i="30"/>
  <c r="Y62" i="30" s="1"/>
  <c r="T63" i="30"/>
  <c r="T64" i="30"/>
  <c r="T65" i="30"/>
  <c r="T66" i="30"/>
  <c r="T67" i="30"/>
  <c r="Y67" i="30" s="1"/>
  <c r="T68" i="30"/>
  <c r="T69" i="30"/>
  <c r="T70" i="30"/>
  <c r="Y70" i="30" s="1"/>
  <c r="T71" i="30"/>
  <c r="T72" i="30"/>
  <c r="T73" i="30"/>
  <c r="T74" i="30"/>
  <c r="T75" i="30"/>
  <c r="Y75" i="30" s="1"/>
  <c r="T76" i="30"/>
  <c r="T77" i="30"/>
  <c r="T78" i="30"/>
  <c r="Y78" i="30" s="1"/>
  <c r="T79" i="30"/>
  <c r="T80" i="30"/>
  <c r="T81" i="30"/>
  <c r="T82" i="30"/>
  <c r="T83" i="30"/>
  <c r="Y83" i="30" s="1"/>
  <c r="T84" i="30"/>
  <c r="T85" i="30"/>
  <c r="T86" i="30"/>
  <c r="Y86" i="30" s="1"/>
  <c r="T87" i="30"/>
  <c r="T88" i="30"/>
  <c r="T89" i="30"/>
  <c r="T90" i="30"/>
  <c r="T91" i="30"/>
  <c r="Y91" i="30" s="1"/>
  <c r="T92" i="30"/>
  <c r="T93" i="30"/>
  <c r="T94" i="30"/>
  <c r="Y94" i="30" s="1"/>
  <c r="T95" i="30"/>
  <c r="T96" i="30"/>
  <c r="T97" i="30"/>
  <c r="T98" i="30"/>
  <c r="T99" i="30"/>
  <c r="Y99" i="30" s="1"/>
  <c r="T100" i="30"/>
  <c r="T101" i="30"/>
  <c r="T102" i="30"/>
  <c r="Y102" i="30" s="1"/>
  <c r="T103" i="30"/>
  <c r="T104" i="30"/>
  <c r="T105" i="30"/>
  <c r="T106" i="30"/>
  <c r="U8" i="30"/>
  <c r="U9" i="30"/>
  <c r="U10" i="30"/>
  <c r="U11" i="30"/>
  <c r="U12" i="30"/>
  <c r="U13" i="30"/>
  <c r="U14" i="30"/>
  <c r="U15" i="30"/>
  <c r="U16" i="30"/>
  <c r="U17" i="30"/>
  <c r="U18" i="30"/>
  <c r="U19" i="30"/>
  <c r="U20" i="30"/>
  <c r="U21" i="30"/>
  <c r="U22" i="30"/>
  <c r="U23" i="30"/>
  <c r="U24" i="30"/>
  <c r="U25" i="30"/>
  <c r="U26" i="30"/>
  <c r="U27" i="30"/>
  <c r="U28" i="30"/>
  <c r="U29" i="30"/>
  <c r="U30" i="30"/>
  <c r="U31" i="30"/>
  <c r="U32" i="30"/>
  <c r="U33" i="30"/>
  <c r="U34" i="30"/>
  <c r="U35" i="30"/>
  <c r="U36" i="30"/>
  <c r="U37" i="30"/>
  <c r="U38" i="30"/>
  <c r="U39" i="30"/>
  <c r="U40" i="30"/>
  <c r="U41" i="30"/>
  <c r="U42" i="30"/>
  <c r="U43" i="30"/>
  <c r="U44" i="30"/>
  <c r="U45" i="30"/>
  <c r="U46" i="30"/>
  <c r="U47" i="30"/>
  <c r="U48" i="30"/>
  <c r="U49" i="30"/>
  <c r="U50" i="30"/>
  <c r="U51" i="30"/>
  <c r="U52" i="30"/>
  <c r="U53" i="30"/>
  <c r="U54" i="30"/>
  <c r="U55" i="30"/>
  <c r="U56" i="30"/>
  <c r="U57" i="30"/>
  <c r="U58" i="30"/>
  <c r="Y58" i="30" s="1"/>
  <c r="U59" i="30"/>
  <c r="U60" i="30"/>
  <c r="U61" i="30"/>
  <c r="U62" i="30"/>
  <c r="U63" i="30"/>
  <c r="U64" i="30"/>
  <c r="U65" i="30"/>
  <c r="U66" i="30"/>
  <c r="U67" i="30"/>
  <c r="U68" i="30"/>
  <c r="U69" i="30"/>
  <c r="U70" i="30"/>
  <c r="U71" i="30"/>
  <c r="U72" i="30"/>
  <c r="U73" i="30"/>
  <c r="U74" i="30"/>
  <c r="Y74" i="30" s="1"/>
  <c r="U75" i="30"/>
  <c r="U76" i="30"/>
  <c r="U77" i="30"/>
  <c r="U78" i="30"/>
  <c r="U79" i="30"/>
  <c r="U80" i="30"/>
  <c r="U81" i="30"/>
  <c r="U82" i="30"/>
  <c r="U83" i="30"/>
  <c r="U84" i="30"/>
  <c r="U85" i="30"/>
  <c r="U86" i="30"/>
  <c r="U87" i="30"/>
  <c r="Y87" i="30" s="1"/>
  <c r="U88" i="30"/>
  <c r="U89" i="30"/>
  <c r="U90" i="30"/>
  <c r="Y90" i="30" s="1"/>
  <c r="U91" i="30"/>
  <c r="U92" i="30"/>
  <c r="U93" i="30"/>
  <c r="U94" i="30"/>
  <c r="U95" i="30"/>
  <c r="U96" i="30"/>
  <c r="U97" i="30"/>
  <c r="U98" i="30"/>
  <c r="U99" i="30"/>
  <c r="U100" i="30"/>
  <c r="U101" i="30"/>
  <c r="U102" i="30"/>
  <c r="U103" i="30"/>
  <c r="U104" i="30"/>
  <c r="U105" i="30"/>
  <c r="U106" i="30"/>
  <c r="Y106" i="30" s="1"/>
  <c r="V8" i="30"/>
  <c r="V9" i="30"/>
  <c r="V10" i="30"/>
  <c r="V11" i="30"/>
  <c r="V12" i="30"/>
  <c r="V13" i="30"/>
  <c r="V14" i="30"/>
  <c r="V15" i="30"/>
  <c r="V16" i="30"/>
  <c r="V17" i="30"/>
  <c r="V18" i="30"/>
  <c r="V19" i="30"/>
  <c r="V20" i="30"/>
  <c r="V21" i="30"/>
  <c r="V22" i="30"/>
  <c r="V23" i="30"/>
  <c r="V24" i="30"/>
  <c r="V25" i="30"/>
  <c r="V26" i="30"/>
  <c r="V27" i="30"/>
  <c r="V28" i="30"/>
  <c r="V29" i="30"/>
  <c r="V30" i="30"/>
  <c r="V31" i="30"/>
  <c r="V32" i="30"/>
  <c r="V33" i="30"/>
  <c r="V34" i="30"/>
  <c r="V35" i="30"/>
  <c r="V36" i="30"/>
  <c r="V37" i="30"/>
  <c r="V38" i="30"/>
  <c r="V39" i="30"/>
  <c r="V40" i="30"/>
  <c r="V41" i="30"/>
  <c r="V42" i="30"/>
  <c r="V43" i="30"/>
  <c r="V44" i="30"/>
  <c r="V45" i="30"/>
  <c r="Y45" i="30" s="1"/>
  <c r="V46" i="30"/>
  <c r="V47" i="30"/>
  <c r="V48" i="30"/>
  <c r="V49" i="30"/>
  <c r="V50" i="30"/>
  <c r="V51" i="30"/>
  <c r="V52" i="30"/>
  <c r="V53" i="30"/>
  <c r="V54" i="30"/>
  <c r="V55" i="30"/>
  <c r="V56" i="30"/>
  <c r="V57" i="30"/>
  <c r="V58" i="30"/>
  <c r="V59" i="30"/>
  <c r="V60" i="30"/>
  <c r="V61" i="30"/>
  <c r="V62" i="30"/>
  <c r="V63" i="30"/>
  <c r="V64" i="30"/>
  <c r="V65" i="30"/>
  <c r="V66" i="30"/>
  <c r="V67" i="30"/>
  <c r="V68" i="30"/>
  <c r="V69" i="30"/>
  <c r="V70" i="30"/>
  <c r="V71" i="30"/>
  <c r="V72" i="30"/>
  <c r="V73" i="30"/>
  <c r="V74" i="30"/>
  <c r="V75" i="30"/>
  <c r="V76" i="30"/>
  <c r="V77" i="30"/>
  <c r="V78" i="30"/>
  <c r="V79" i="30"/>
  <c r="V80" i="30"/>
  <c r="V81" i="30"/>
  <c r="V82" i="30"/>
  <c r="V83" i="30"/>
  <c r="V84" i="30"/>
  <c r="V85" i="30"/>
  <c r="V86" i="30"/>
  <c r="V87" i="30"/>
  <c r="V88" i="30"/>
  <c r="V89" i="30"/>
  <c r="V90" i="30"/>
  <c r="V91" i="30"/>
  <c r="V92" i="30"/>
  <c r="V93" i="30"/>
  <c r="V94" i="30"/>
  <c r="V95" i="30"/>
  <c r="V96" i="30"/>
  <c r="V97" i="30"/>
  <c r="V98" i="30"/>
  <c r="V99" i="30"/>
  <c r="V100" i="30"/>
  <c r="V101" i="30"/>
  <c r="Y101" i="30" s="1"/>
  <c r="V102" i="30"/>
  <c r="V103" i="30"/>
  <c r="V104" i="30"/>
  <c r="V105" i="30"/>
  <c r="V106" i="30"/>
  <c r="W8" i="30"/>
  <c r="W9" i="30"/>
  <c r="W10" i="30"/>
  <c r="W11" i="30"/>
  <c r="W12" i="30"/>
  <c r="W13" i="30"/>
  <c r="W14" i="30"/>
  <c r="W15" i="30"/>
  <c r="W16" i="30"/>
  <c r="W17" i="30"/>
  <c r="W18" i="30"/>
  <c r="W19" i="30"/>
  <c r="W20" i="30"/>
  <c r="W21" i="30"/>
  <c r="W22" i="30"/>
  <c r="W23" i="30"/>
  <c r="W24" i="30"/>
  <c r="W25" i="30"/>
  <c r="W26" i="30"/>
  <c r="W27" i="30"/>
  <c r="W28" i="30"/>
  <c r="W29" i="30"/>
  <c r="W30" i="30"/>
  <c r="W31" i="30"/>
  <c r="W32" i="30"/>
  <c r="W33" i="30"/>
  <c r="W34" i="30"/>
  <c r="W35" i="30"/>
  <c r="W36" i="30"/>
  <c r="W37" i="30"/>
  <c r="W38" i="30"/>
  <c r="W39" i="30"/>
  <c r="W40" i="30"/>
  <c r="W41" i="30"/>
  <c r="W42" i="30"/>
  <c r="W43" i="30"/>
  <c r="W44" i="30"/>
  <c r="W45" i="30"/>
  <c r="W46" i="30"/>
  <c r="W47" i="30"/>
  <c r="W48" i="30"/>
  <c r="Y48" i="30" s="1"/>
  <c r="W49" i="30"/>
  <c r="W50" i="30"/>
  <c r="W51" i="30"/>
  <c r="W52" i="30"/>
  <c r="W53" i="30"/>
  <c r="W54" i="30"/>
  <c r="W55" i="30"/>
  <c r="W56" i="30"/>
  <c r="Y56" i="30" s="1"/>
  <c r="W57" i="30"/>
  <c r="W58" i="30"/>
  <c r="W59" i="30"/>
  <c r="W60" i="30"/>
  <c r="W61" i="30"/>
  <c r="W62" i="30"/>
  <c r="W63" i="30"/>
  <c r="W64" i="30"/>
  <c r="Y64" i="30" s="1"/>
  <c r="W65" i="30"/>
  <c r="Y65" i="30" s="1"/>
  <c r="W66" i="30"/>
  <c r="W67" i="30"/>
  <c r="W68" i="30"/>
  <c r="W69" i="30"/>
  <c r="W70" i="30"/>
  <c r="W71" i="30"/>
  <c r="W72" i="30"/>
  <c r="W73" i="30"/>
  <c r="W74" i="30"/>
  <c r="W75" i="30"/>
  <c r="W76" i="30"/>
  <c r="W77" i="30"/>
  <c r="W78" i="30"/>
  <c r="W79" i="30"/>
  <c r="W80" i="30"/>
  <c r="W81" i="30"/>
  <c r="Y81" i="30" s="1"/>
  <c r="W82" i="30"/>
  <c r="W83" i="30"/>
  <c r="W84" i="30"/>
  <c r="W85" i="30"/>
  <c r="W86" i="30"/>
  <c r="W87" i="30"/>
  <c r="W88" i="30"/>
  <c r="Y88" i="30" s="1"/>
  <c r="W89" i="30"/>
  <c r="W90" i="30"/>
  <c r="W91" i="30"/>
  <c r="W92" i="30"/>
  <c r="W93" i="30"/>
  <c r="W94" i="30"/>
  <c r="W95" i="30"/>
  <c r="W96" i="30"/>
  <c r="W97" i="30"/>
  <c r="Y97" i="30" s="1"/>
  <c r="W98" i="30"/>
  <c r="W99" i="30"/>
  <c r="W100" i="30"/>
  <c r="W101" i="30"/>
  <c r="W102" i="30"/>
  <c r="W103" i="30"/>
  <c r="W104" i="30"/>
  <c r="W105" i="30"/>
  <c r="W106" i="30"/>
  <c r="X8" i="30"/>
  <c r="X9" i="30"/>
  <c r="X10" i="30"/>
  <c r="X11" i="30"/>
  <c r="X12" i="30"/>
  <c r="X13" i="30"/>
  <c r="X14" i="30"/>
  <c r="X15" i="30"/>
  <c r="X16" i="30"/>
  <c r="X17" i="30"/>
  <c r="X18" i="30"/>
  <c r="X19" i="30"/>
  <c r="X20" i="30"/>
  <c r="Y20" i="30" s="1"/>
  <c r="X21" i="30"/>
  <c r="X22" i="30"/>
  <c r="X23" i="30"/>
  <c r="X24" i="30"/>
  <c r="X25" i="30"/>
  <c r="X26" i="30"/>
  <c r="X27" i="30"/>
  <c r="X28" i="30"/>
  <c r="X29" i="30"/>
  <c r="X30" i="30"/>
  <c r="Y30" i="30"/>
  <c r="X31" i="30"/>
  <c r="X32" i="30"/>
  <c r="X33" i="30"/>
  <c r="X34" i="30"/>
  <c r="X35" i="30"/>
  <c r="X36" i="30"/>
  <c r="Y36" i="30" s="1"/>
  <c r="X37" i="30"/>
  <c r="X38" i="30"/>
  <c r="X39" i="30"/>
  <c r="X40" i="30"/>
  <c r="X41" i="30"/>
  <c r="X42" i="30"/>
  <c r="X43" i="30"/>
  <c r="X44" i="30"/>
  <c r="X45" i="30"/>
  <c r="X46" i="30"/>
  <c r="X47" i="30"/>
  <c r="X48" i="30"/>
  <c r="X49" i="30"/>
  <c r="X50" i="30"/>
  <c r="X51" i="30"/>
  <c r="X52" i="30"/>
  <c r="Y52" i="30" s="1"/>
  <c r="X53" i="30"/>
  <c r="X54" i="30"/>
  <c r="X55" i="30"/>
  <c r="X56" i="30"/>
  <c r="X57" i="30"/>
  <c r="X58" i="30"/>
  <c r="X59" i="30"/>
  <c r="X60" i="30"/>
  <c r="X61" i="30"/>
  <c r="X62" i="30"/>
  <c r="X63" i="30"/>
  <c r="X64" i="30"/>
  <c r="X65" i="30"/>
  <c r="X66" i="30"/>
  <c r="X67" i="30"/>
  <c r="X68" i="30"/>
  <c r="X69" i="30"/>
  <c r="X70" i="30"/>
  <c r="X71" i="30"/>
  <c r="X72" i="30"/>
  <c r="X73" i="30"/>
  <c r="Y73" i="30" s="1"/>
  <c r="X74" i="30"/>
  <c r="X75" i="30"/>
  <c r="X76" i="30"/>
  <c r="X77" i="30"/>
  <c r="X78" i="30"/>
  <c r="X79" i="30"/>
  <c r="X80" i="30"/>
  <c r="Y80" i="30" s="1"/>
  <c r="X81" i="30"/>
  <c r="X82" i="30"/>
  <c r="X83" i="30"/>
  <c r="X84" i="30"/>
  <c r="Y84" i="30" s="1"/>
  <c r="X85" i="30"/>
  <c r="X86" i="30"/>
  <c r="X87" i="30"/>
  <c r="X88" i="30"/>
  <c r="X89" i="30"/>
  <c r="X90" i="30"/>
  <c r="X91" i="30"/>
  <c r="X92" i="30"/>
  <c r="X93" i="30"/>
  <c r="X94" i="30"/>
  <c r="X95" i="30"/>
  <c r="X96" i="30"/>
  <c r="X97" i="30"/>
  <c r="X98" i="30"/>
  <c r="X99" i="30"/>
  <c r="X100" i="30"/>
  <c r="X101" i="30"/>
  <c r="X102" i="30"/>
  <c r="X103" i="30"/>
  <c r="X104" i="30"/>
  <c r="X105" i="30"/>
  <c r="X106" i="30"/>
  <c r="Y8" i="30"/>
  <c r="Y13" i="30"/>
  <c r="Y16" i="30"/>
  <c r="Y21" i="30"/>
  <c r="Y24" i="30"/>
  <c r="Y29" i="30"/>
  <c r="Y32" i="30"/>
  <c r="Y37" i="30"/>
  <c r="Y40" i="30"/>
  <c r="Y53" i="30"/>
  <c r="Y60" i="30"/>
  <c r="Y69" i="30"/>
  <c r="Y76" i="30"/>
  <c r="Y85" i="30"/>
  <c r="Y92" i="30"/>
  <c r="Y96" i="30"/>
  <c r="Y105" i="30"/>
  <c r="C22" i="33"/>
  <c r="T7" i="31"/>
  <c r="T8" i="31"/>
  <c r="T9" i="31"/>
  <c r="T10" i="31"/>
  <c r="T11" i="31"/>
  <c r="T12" i="31"/>
  <c r="Y12" i="31" s="1"/>
  <c r="T13" i="31"/>
  <c r="T14" i="31"/>
  <c r="T15" i="31"/>
  <c r="T16" i="31"/>
  <c r="T17" i="31"/>
  <c r="T18" i="31"/>
  <c r="T19" i="31"/>
  <c r="T20" i="31"/>
  <c r="T21" i="31"/>
  <c r="T22" i="31"/>
  <c r="Y22" i="31" s="1"/>
  <c r="T23" i="31"/>
  <c r="T24" i="31"/>
  <c r="T25" i="31"/>
  <c r="T26" i="31"/>
  <c r="Y26" i="31" s="1"/>
  <c r="T27" i="31"/>
  <c r="T28" i="31"/>
  <c r="T29" i="31"/>
  <c r="Y29" i="31" s="1"/>
  <c r="T30" i="31"/>
  <c r="T31" i="31"/>
  <c r="T32" i="31"/>
  <c r="T33" i="31"/>
  <c r="T34" i="31"/>
  <c r="T35" i="31"/>
  <c r="T36" i="31"/>
  <c r="T37" i="31"/>
  <c r="T38" i="31"/>
  <c r="T39" i="31"/>
  <c r="T40" i="31"/>
  <c r="T41" i="31"/>
  <c r="T42" i="31"/>
  <c r="Y42" i="31" s="1"/>
  <c r="T43" i="31"/>
  <c r="T44" i="31"/>
  <c r="T45" i="31"/>
  <c r="T46" i="31"/>
  <c r="T47" i="31"/>
  <c r="Y47" i="31" s="1"/>
  <c r="T48" i="31"/>
  <c r="T49" i="31"/>
  <c r="T50" i="31"/>
  <c r="Y50" i="31" s="1"/>
  <c r="T51" i="31"/>
  <c r="T52" i="31"/>
  <c r="T53" i="31"/>
  <c r="T54" i="31"/>
  <c r="Y54" i="31" s="1"/>
  <c r="T55" i="31"/>
  <c r="T56" i="31"/>
  <c r="T57" i="31"/>
  <c r="T58" i="31"/>
  <c r="T59" i="31"/>
  <c r="T60" i="31"/>
  <c r="Y60" i="31" s="1"/>
  <c r="T61" i="31"/>
  <c r="Y61" i="31" s="1"/>
  <c r="T62" i="31"/>
  <c r="T63" i="31"/>
  <c r="Y63" i="31" s="1"/>
  <c r="T64" i="31"/>
  <c r="T65" i="31"/>
  <c r="T66" i="31"/>
  <c r="T67" i="31"/>
  <c r="T68" i="31"/>
  <c r="T69" i="31"/>
  <c r="Y69" i="31" s="1"/>
  <c r="T70" i="31"/>
  <c r="Y70" i="31" s="1"/>
  <c r="T71" i="31"/>
  <c r="T72" i="31"/>
  <c r="T73" i="31"/>
  <c r="T74" i="31"/>
  <c r="Y74" i="31" s="1"/>
  <c r="T75" i="31"/>
  <c r="T76" i="31"/>
  <c r="T77" i="31"/>
  <c r="T78" i="31"/>
  <c r="T79" i="31"/>
  <c r="T80" i="31"/>
  <c r="T81" i="31"/>
  <c r="T82" i="31"/>
  <c r="Y82" i="31" s="1"/>
  <c r="T83" i="31"/>
  <c r="T84" i="31"/>
  <c r="T85" i="31"/>
  <c r="T86" i="31"/>
  <c r="Y86" i="31" s="1"/>
  <c r="T87" i="31"/>
  <c r="T88" i="31"/>
  <c r="T89" i="31"/>
  <c r="T90" i="31"/>
  <c r="T91" i="31"/>
  <c r="T92" i="31"/>
  <c r="Y92" i="31" s="1"/>
  <c r="T93" i="31"/>
  <c r="T94" i="31"/>
  <c r="T95" i="31"/>
  <c r="Y95" i="31" s="1"/>
  <c r="T96" i="31"/>
  <c r="T97" i="31"/>
  <c r="T98" i="31"/>
  <c r="T99" i="31"/>
  <c r="T100" i="31"/>
  <c r="T101" i="31"/>
  <c r="T102" i="31"/>
  <c r="Y102" i="31" s="1"/>
  <c r="T103" i="31"/>
  <c r="T104" i="31"/>
  <c r="T105" i="31"/>
  <c r="Y105" i="31" s="1"/>
  <c r="T106" i="31"/>
  <c r="U7" i="31"/>
  <c r="U8" i="31"/>
  <c r="U9" i="31"/>
  <c r="U10" i="31"/>
  <c r="U11" i="31"/>
  <c r="U12" i="31"/>
  <c r="U13" i="31"/>
  <c r="U14" i="31"/>
  <c r="U15" i="31"/>
  <c r="U16" i="31"/>
  <c r="Y16" i="31" s="1"/>
  <c r="U17" i="31"/>
  <c r="U18" i="31"/>
  <c r="U19" i="31"/>
  <c r="U20" i="31"/>
  <c r="Y20" i="31" s="1"/>
  <c r="U21" i="31"/>
  <c r="U22" i="31"/>
  <c r="U23" i="31"/>
  <c r="U24" i="31"/>
  <c r="Y24" i="31" s="1"/>
  <c r="U25" i="31"/>
  <c r="U26" i="31"/>
  <c r="U27" i="31"/>
  <c r="U28" i="31"/>
  <c r="U29" i="31"/>
  <c r="U30" i="31"/>
  <c r="U31" i="31"/>
  <c r="Y31" i="31" s="1"/>
  <c r="U32" i="31"/>
  <c r="U33" i="31"/>
  <c r="U34" i="31"/>
  <c r="U35" i="31"/>
  <c r="U36" i="31"/>
  <c r="Y36" i="31" s="1"/>
  <c r="U37" i="31"/>
  <c r="U38" i="31"/>
  <c r="U39" i="31"/>
  <c r="U40" i="31"/>
  <c r="Y40" i="31" s="1"/>
  <c r="U41" i="31"/>
  <c r="U42" i="31"/>
  <c r="U43" i="31"/>
  <c r="U44" i="31"/>
  <c r="U45" i="31"/>
  <c r="U46" i="31"/>
  <c r="U47" i="31"/>
  <c r="U48" i="31"/>
  <c r="Y48" i="31" s="1"/>
  <c r="U49" i="31"/>
  <c r="U50" i="31"/>
  <c r="U51" i="31"/>
  <c r="U52" i="31"/>
  <c r="U53" i="31"/>
  <c r="U54" i="31"/>
  <c r="U55" i="31"/>
  <c r="U56" i="31"/>
  <c r="U57" i="31"/>
  <c r="U58" i="31"/>
  <c r="U59" i="31"/>
  <c r="U60" i="31"/>
  <c r="U61" i="31"/>
  <c r="U62" i="31"/>
  <c r="U63" i="31"/>
  <c r="U64" i="31"/>
  <c r="Y64" i="31" s="1"/>
  <c r="U65" i="31"/>
  <c r="U66" i="31"/>
  <c r="U67" i="31"/>
  <c r="U68" i="31"/>
  <c r="Y68" i="31" s="1"/>
  <c r="U69" i="31"/>
  <c r="U70" i="31"/>
  <c r="U71" i="31"/>
  <c r="U72" i="31"/>
  <c r="Y72" i="31" s="1"/>
  <c r="U73" i="31"/>
  <c r="U74" i="31"/>
  <c r="U75" i="31"/>
  <c r="U76" i="31"/>
  <c r="Y76" i="31" s="1"/>
  <c r="U77" i="31"/>
  <c r="U78" i="31"/>
  <c r="U79" i="31"/>
  <c r="U80" i="31"/>
  <c r="Y80" i="31" s="1"/>
  <c r="U81" i="31"/>
  <c r="U82" i="31"/>
  <c r="U83" i="31"/>
  <c r="U84" i="31"/>
  <c r="Y84" i="31" s="1"/>
  <c r="U85" i="31"/>
  <c r="U86" i="31"/>
  <c r="U87" i="31"/>
  <c r="Y87" i="31" s="1"/>
  <c r="U88" i="31"/>
  <c r="U89" i="31"/>
  <c r="U90" i="31"/>
  <c r="U91" i="31"/>
  <c r="U92" i="31"/>
  <c r="U93" i="31"/>
  <c r="U94" i="31"/>
  <c r="U95" i="31"/>
  <c r="U96" i="31"/>
  <c r="Y96" i="31" s="1"/>
  <c r="U97" i="31"/>
  <c r="U98" i="31"/>
  <c r="U99" i="31"/>
  <c r="U100" i="31"/>
  <c r="Y100" i="31" s="1"/>
  <c r="U101" i="31"/>
  <c r="U102" i="31"/>
  <c r="U103" i="31"/>
  <c r="U104" i="31"/>
  <c r="Y104" i="31" s="1"/>
  <c r="U105" i="31"/>
  <c r="U106" i="31"/>
  <c r="V7" i="31"/>
  <c r="V8" i="31"/>
  <c r="V9" i="31"/>
  <c r="V10" i="31"/>
  <c r="V11" i="31"/>
  <c r="V12" i="31"/>
  <c r="V13" i="31"/>
  <c r="V14" i="31"/>
  <c r="V15" i="31"/>
  <c r="V16" i="31"/>
  <c r="V17" i="31"/>
  <c r="V18" i="31"/>
  <c r="Y18" i="31" s="1"/>
  <c r="V19" i="31"/>
  <c r="V20" i="31"/>
  <c r="V21" i="31"/>
  <c r="V22" i="31"/>
  <c r="V23" i="31"/>
  <c r="V24" i="31"/>
  <c r="V25" i="31"/>
  <c r="V26" i="31"/>
  <c r="V27" i="31"/>
  <c r="V28" i="31"/>
  <c r="V29" i="31"/>
  <c r="V30" i="31"/>
  <c r="Y30" i="31" s="1"/>
  <c r="V31" i="31"/>
  <c r="V32" i="31"/>
  <c r="V33" i="31"/>
  <c r="V34" i="31"/>
  <c r="Y34" i="31" s="1"/>
  <c r="V35" i="31"/>
  <c r="V36" i="31"/>
  <c r="V37" i="31"/>
  <c r="V38" i="31"/>
  <c r="Y38" i="31" s="1"/>
  <c r="V39" i="31"/>
  <c r="V40" i="31"/>
  <c r="V41" i="31"/>
  <c r="V42" i="31"/>
  <c r="V43" i="31"/>
  <c r="Y43" i="31" s="1"/>
  <c r="V44" i="31"/>
  <c r="V45" i="31"/>
  <c r="V46" i="31"/>
  <c r="V47" i="31"/>
  <c r="V48" i="31"/>
  <c r="V49" i="31"/>
  <c r="V50" i="31"/>
  <c r="V51" i="31"/>
  <c r="V52" i="31"/>
  <c r="V53" i="31"/>
  <c r="V54" i="31"/>
  <c r="V55" i="31"/>
  <c r="V56" i="31"/>
  <c r="V57" i="31"/>
  <c r="V58" i="31"/>
  <c r="V59" i="31"/>
  <c r="Y59" i="31" s="1"/>
  <c r="V60" i="31"/>
  <c r="V61" i="31"/>
  <c r="V62" i="31"/>
  <c r="Y62" i="31" s="1"/>
  <c r="V63" i="31"/>
  <c r="V64" i="31"/>
  <c r="V65" i="31"/>
  <c r="V66" i="31"/>
  <c r="V67" i="31"/>
  <c r="V68" i="31"/>
  <c r="V69" i="31"/>
  <c r="V70" i="31"/>
  <c r="V71" i="31"/>
  <c r="Y71" i="31" s="1"/>
  <c r="V72" i="31"/>
  <c r="V73" i="31"/>
  <c r="V74" i="31"/>
  <c r="V75" i="31"/>
  <c r="V76" i="31"/>
  <c r="V77" i="31"/>
  <c r="V78" i="31"/>
  <c r="V79" i="31"/>
  <c r="V80" i="31"/>
  <c r="V81" i="31"/>
  <c r="V82" i="31"/>
  <c r="V83" i="31"/>
  <c r="V84" i="31"/>
  <c r="V85" i="31"/>
  <c r="V86" i="31"/>
  <c r="V87" i="31"/>
  <c r="V88" i="31"/>
  <c r="V89" i="31"/>
  <c r="V90" i="31"/>
  <c r="V91" i="31"/>
  <c r="V92" i="31"/>
  <c r="V93" i="31"/>
  <c r="V94" i="31"/>
  <c r="Y94" i="31" s="1"/>
  <c r="V95" i="31"/>
  <c r="V96" i="31"/>
  <c r="V97" i="31"/>
  <c r="V98" i="31"/>
  <c r="V99" i="31"/>
  <c r="V100" i="31"/>
  <c r="V101" i="31"/>
  <c r="V102" i="31"/>
  <c r="V103" i="31"/>
  <c r="V104" i="31"/>
  <c r="V105" i="31"/>
  <c r="V106" i="31"/>
  <c r="W7" i="31"/>
  <c r="W108" i="31" s="1"/>
  <c r="G22" i="33" s="1"/>
  <c r="W8" i="31"/>
  <c r="W9" i="31"/>
  <c r="W10" i="31"/>
  <c r="W11" i="31"/>
  <c r="W12" i="31"/>
  <c r="W13" i="31"/>
  <c r="W14" i="31"/>
  <c r="W15" i="31"/>
  <c r="W16" i="31"/>
  <c r="W17" i="31"/>
  <c r="W18" i="31"/>
  <c r="W19" i="31"/>
  <c r="W20" i="31"/>
  <c r="W21" i="31"/>
  <c r="W22" i="31"/>
  <c r="W23" i="31"/>
  <c r="W24" i="31"/>
  <c r="W25" i="31"/>
  <c r="W26" i="31"/>
  <c r="W27" i="31"/>
  <c r="W28" i="31"/>
  <c r="W29" i="31"/>
  <c r="W30" i="31"/>
  <c r="W31" i="31"/>
  <c r="W32" i="31"/>
  <c r="W33" i="31"/>
  <c r="W34" i="31"/>
  <c r="W35" i="31"/>
  <c r="W36" i="31"/>
  <c r="W37" i="31"/>
  <c r="W38" i="31"/>
  <c r="W39" i="31"/>
  <c r="W40" i="31"/>
  <c r="W41" i="31"/>
  <c r="W42" i="31"/>
  <c r="W43" i="31"/>
  <c r="W44" i="31"/>
  <c r="W45" i="31"/>
  <c r="W46" i="31"/>
  <c r="W47" i="31"/>
  <c r="W48" i="31"/>
  <c r="W49" i="31"/>
  <c r="W50" i="31"/>
  <c r="W51" i="31"/>
  <c r="W52" i="31"/>
  <c r="W53" i="31"/>
  <c r="W54" i="31"/>
  <c r="W55" i="31"/>
  <c r="W56" i="31"/>
  <c r="W57" i="31"/>
  <c r="W58" i="31"/>
  <c r="W59" i="31"/>
  <c r="W60" i="31"/>
  <c r="W61" i="31"/>
  <c r="W62" i="31"/>
  <c r="W63" i="31"/>
  <c r="W64" i="31"/>
  <c r="W65" i="31"/>
  <c r="W66" i="31"/>
  <c r="W67" i="31"/>
  <c r="W68" i="31"/>
  <c r="W69" i="31"/>
  <c r="W70" i="31"/>
  <c r="W71" i="31"/>
  <c r="W72" i="31"/>
  <c r="W73" i="31"/>
  <c r="W74" i="31"/>
  <c r="W75" i="31"/>
  <c r="W76" i="31"/>
  <c r="W77" i="31"/>
  <c r="W78" i="31"/>
  <c r="W79" i="31"/>
  <c r="W80" i="31"/>
  <c r="W81" i="31"/>
  <c r="Y81" i="31" s="1"/>
  <c r="W82" i="31"/>
  <c r="W83" i="31"/>
  <c r="W84" i="31"/>
  <c r="W85" i="31"/>
  <c r="W86" i="31"/>
  <c r="W87" i="31"/>
  <c r="W88" i="31"/>
  <c r="W89" i="31"/>
  <c r="W90" i="31"/>
  <c r="W91" i="31"/>
  <c r="W92" i="31"/>
  <c r="W93" i="31"/>
  <c r="W94" i="31"/>
  <c r="W95" i="31"/>
  <c r="W96" i="31"/>
  <c r="W97" i="31"/>
  <c r="W98" i="31"/>
  <c r="Y98" i="31" s="1"/>
  <c r="W99" i="31"/>
  <c r="W100" i="31"/>
  <c r="W101" i="31"/>
  <c r="W102" i="31"/>
  <c r="W103" i="31"/>
  <c r="W104" i="31"/>
  <c r="W105" i="31"/>
  <c r="W106" i="31"/>
  <c r="X7" i="31"/>
  <c r="X8" i="31"/>
  <c r="X9" i="31"/>
  <c r="X10" i="31"/>
  <c r="X11" i="31"/>
  <c r="X12" i="31"/>
  <c r="X13" i="31"/>
  <c r="X14" i="31"/>
  <c r="X15" i="31"/>
  <c r="X16" i="31"/>
  <c r="X17" i="31"/>
  <c r="X18" i="31"/>
  <c r="X19" i="31"/>
  <c r="X20" i="31"/>
  <c r="X21" i="31"/>
  <c r="Y21" i="31" s="1"/>
  <c r="X22" i="31"/>
  <c r="X23" i="31"/>
  <c r="X24" i="31"/>
  <c r="X25" i="31"/>
  <c r="X26" i="31"/>
  <c r="X27" i="31"/>
  <c r="X28" i="31"/>
  <c r="X29" i="31"/>
  <c r="X30" i="31"/>
  <c r="X31" i="31"/>
  <c r="X32" i="31"/>
  <c r="X33" i="31"/>
  <c r="X34" i="31"/>
  <c r="X35" i="31"/>
  <c r="X36" i="31"/>
  <c r="X37" i="31"/>
  <c r="Y37" i="31" s="1"/>
  <c r="X38" i="31"/>
  <c r="X39" i="31"/>
  <c r="X40" i="31"/>
  <c r="X41" i="31"/>
  <c r="X42" i="31"/>
  <c r="X43" i="31"/>
  <c r="X44" i="31"/>
  <c r="X45" i="31"/>
  <c r="Y45" i="31" s="1"/>
  <c r="X46" i="31"/>
  <c r="X47" i="31"/>
  <c r="X48" i="31"/>
  <c r="X49" i="31"/>
  <c r="X50" i="31"/>
  <c r="X51" i="31"/>
  <c r="X52" i="31"/>
  <c r="X53" i="31"/>
  <c r="Y53" i="31" s="1"/>
  <c r="X54" i="31"/>
  <c r="X55" i="31"/>
  <c r="X56" i="31"/>
  <c r="X57" i="31"/>
  <c r="X58" i="31"/>
  <c r="X59" i="31"/>
  <c r="X60" i="31"/>
  <c r="X61" i="31"/>
  <c r="X62" i="31"/>
  <c r="X63" i="31"/>
  <c r="X64" i="31"/>
  <c r="X65" i="31"/>
  <c r="X66" i="31"/>
  <c r="X67" i="31"/>
  <c r="X68" i="31"/>
  <c r="X69" i="31"/>
  <c r="X70" i="31"/>
  <c r="X71" i="31"/>
  <c r="X72" i="31"/>
  <c r="X73" i="31"/>
  <c r="X74" i="31"/>
  <c r="X75" i="31"/>
  <c r="X76" i="31"/>
  <c r="X77" i="31"/>
  <c r="X78" i="31"/>
  <c r="X79" i="31"/>
  <c r="X80" i="31"/>
  <c r="X81" i="31"/>
  <c r="X82" i="31"/>
  <c r="X83" i="31"/>
  <c r="X84" i="31"/>
  <c r="X85" i="31"/>
  <c r="X86" i="31"/>
  <c r="X87" i="31"/>
  <c r="X88" i="31"/>
  <c r="X89" i="31"/>
  <c r="X90" i="31"/>
  <c r="X91" i="31"/>
  <c r="X92" i="31"/>
  <c r="X93" i="31"/>
  <c r="X94" i="31"/>
  <c r="X95" i="31"/>
  <c r="X96" i="31"/>
  <c r="X97" i="31"/>
  <c r="X98" i="31"/>
  <c r="X99" i="31"/>
  <c r="X100" i="31"/>
  <c r="X101" i="31"/>
  <c r="X102" i="31"/>
  <c r="X103" i="31"/>
  <c r="X104" i="31"/>
  <c r="X105" i="31"/>
  <c r="X106" i="31"/>
  <c r="Y9" i="31"/>
  <c r="Y13" i="31"/>
  <c r="Y15" i="31"/>
  <c r="Y25" i="31"/>
  <c r="Y32" i="31"/>
  <c r="Y41" i="31"/>
  <c r="Y52" i="31"/>
  <c r="Y57" i="31"/>
  <c r="Y73" i="31"/>
  <c r="Y77" i="31"/>
  <c r="Y79" i="31"/>
  <c r="Y85" i="31"/>
  <c r="Y89" i="31"/>
  <c r="Y97" i="31"/>
  <c r="Y101" i="31"/>
  <c r="Y103" i="31"/>
  <c r="C23" i="33"/>
  <c r="T7" i="32"/>
  <c r="T8" i="32"/>
  <c r="Y8" i="32" s="1"/>
  <c r="T9" i="32"/>
  <c r="T10" i="32"/>
  <c r="Y10" i="32" s="1"/>
  <c r="T11" i="32"/>
  <c r="T12" i="32"/>
  <c r="Y12" i="32" s="1"/>
  <c r="T13" i="32"/>
  <c r="T14" i="32"/>
  <c r="Y14" i="32" s="1"/>
  <c r="T15" i="32"/>
  <c r="T16" i="32"/>
  <c r="T17" i="32"/>
  <c r="T18" i="32"/>
  <c r="T19" i="32"/>
  <c r="T20" i="32"/>
  <c r="Y20" i="32"/>
  <c r="T21" i="32"/>
  <c r="T22" i="32"/>
  <c r="T23" i="32"/>
  <c r="Y23" i="32" s="1"/>
  <c r="T24" i="32"/>
  <c r="Y24" i="32" s="1"/>
  <c r="T25" i="32"/>
  <c r="T26" i="32"/>
  <c r="T27" i="32"/>
  <c r="Y27" i="32" s="1"/>
  <c r="T28" i="32"/>
  <c r="T29" i="32"/>
  <c r="T30" i="32"/>
  <c r="T31" i="32"/>
  <c r="T32" i="32"/>
  <c r="T33" i="32"/>
  <c r="T34" i="32"/>
  <c r="T35" i="32"/>
  <c r="T36" i="32"/>
  <c r="Y36" i="32" s="1"/>
  <c r="T37" i="32"/>
  <c r="T38" i="32"/>
  <c r="T39" i="32"/>
  <c r="T40" i="32"/>
  <c r="Y40" i="32" s="1"/>
  <c r="T41" i="32"/>
  <c r="T42" i="32"/>
  <c r="Y42" i="32" s="1"/>
  <c r="T43" i="32"/>
  <c r="T44" i="32"/>
  <c r="Y44" i="32" s="1"/>
  <c r="T45" i="32"/>
  <c r="T46" i="32"/>
  <c r="T47" i="32"/>
  <c r="T48" i="32"/>
  <c r="Y48" i="32"/>
  <c r="T49" i="32"/>
  <c r="T50" i="32"/>
  <c r="T51" i="32"/>
  <c r="T52" i="32"/>
  <c r="Y52" i="32"/>
  <c r="T53" i="32"/>
  <c r="T54" i="32"/>
  <c r="T55" i="32"/>
  <c r="Y55" i="32" s="1"/>
  <c r="T56" i="32"/>
  <c r="Y56" i="32" s="1"/>
  <c r="T57" i="32"/>
  <c r="T58" i="32"/>
  <c r="T59" i="32"/>
  <c r="Y59" i="32" s="1"/>
  <c r="T60" i="32"/>
  <c r="T61" i="32"/>
  <c r="T62" i="32"/>
  <c r="T63" i="32"/>
  <c r="T64" i="32"/>
  <c r="T65" i="32"/>
  <c r="T66" i="32"/>
  <c r="T67" i="32"/>
  <c r="T68" i="32"/>
  <c r="Y68" i="32" s="1"/>
  <c r="T69" i="32"/>
  <c r="T70" i="32"/>
  <c r="T71" i="32"/>
  <c r="T72" i="32"/>
  <c r="Y72" i="32" s="1"/>
  <c r="T73" i="32"/>
  <c r="T74" i="32"/>
  <c r="Y74" i="32" s="1"/>
  <c r="T75" i="32"/>
  <c r="T76" i="32"/>
  <c r="Y76" i="32" s="1"/>
  <c r="T77" i="32"/>
  <c r="T78" i="32"/>
  <c r="Y78" i="32" s="1"/>
  <c r="T79" i="32"/>
  <c r="T80" i="32"/>
  <c r="T81" i="32"/>
  <c r="T82" i="32"/>
  <c r="T83" i="32"/>
  <c r="T84" i="32"/>
  <c r="Y84" i="32"/>
  <c r="T85" i="32"/>
  <c r="T86" i="32"/>
  <c r="T87" i="32"/>
  <c r="Y87" i="32" s="1"/>
  <c r="T88" i="32"/>
  <c r="Y88" i="32" s="1"/>
  <c r="T89" i="32"/>
  <c r="T90" i="32"/>
  <c r="T91" i="32"/>
  <c r="Y91" i="32" s="1"/>
  <c r="T92" i="32"/>
  <c r="T93" i="32"/>
  <c r="T94" i="32"/>
  <c r="T95" i="32"/>
  <c r="T96" i="32"/>
  <c r="T97" i="32"/>
  <c r="T98" i="32"/>
  <c r="T99" i="32"/>
  <c r="T100" i="32"/>
  <c r="Y100" i="32" s="1"/>
  <c r="T101" i="32"/>
  <c r="T102" i="32"/>
  <c r="T103" i="32"/>
  <c r="T104" i="32"/>
  <c r="Y104" i="32" s="1"/>
  <c r="T105" i="32"/>
  <c r="T106" i="32"/>
  <c r="Y106" i="32" s="1"/>
  <c r="U7" i="32"/>
  <c r="U8" i="32"/>
  <c r="U9" i="32"/>
  <c r="U10" i="32"/>
  <c r="U11" i="32"/>
  <c r="U12" i="32"/>
  <c r="U13" i="32"/>
  <c r="U108" i="32" s="1"/>
  <c r="E23" i="33" s="1"/>
  <c r="U14" i="32"/>
  <c r="U15" i="32"/>
  <c r="U16" i="32"/>
  <c r="U17" i="32"/>
  <c r="U18" i="32"/>
  <c r="Y18" i="32" s="1"/>
  <c r="U19" i="32"/>
  <c r="U20" i="32"/>
  <c r="U21" i="32"/>
  <c r="Y21" i="32" s="1"/>
  <c r="U22" i="32"/>
  <c r="U23" i="32"/>
  <c r="U24" i="32"/>
  <c r="U25" i="32"/>
  <c r="U26" i="32"/>
  <c r="Y26" i="32" s="1"/>
  <c r="U27" i="32"/>
  <c r="U28" i="32"/>
  <c r="Y28" i="32" s="1"/>
  <c r="U29" i="32"/>
  <c r="U30" i="32"/>
  <c r="U31" i="32"/>
  <c r="U32" i="32"/>
  <c r="U33" i="32"/>
  <c r="U34" i="32"/>
  <c r="U35" i="32"/>
  <c r="U36" i="32"/>
  <c r="U37" i="32"/>
  <c r="U38" i="32"/>
  <c r="U39" i="32"/>
  <c r="U40" i="32"/>
  <c r="U41" i="32"/>
  <c r="U42" i="32"/>
  <c r="U43" i="32"/>
  <c r="U44" i="32"/>
  <c r="U45" i="32"/>
  <c r="U46" i="32"/>
  <c r="U47" i="32"/>
  <c r="U48" i="32"/>
  <c r="U49" i="32"/>
  <c r="U50" i="32"/>
  <c r="Y50" i="32" s="1"/>
  <c r="U51" i="32"/>
  <c r="U52" i="32"/>
  <c r="U53" i="32"/>
  <c r="U54" i="32"/>
  <c r="U55" i="32"/>
  <c r="U56" i="32"/>
  <c r="U57" i="32"/>
  <c r="U58" i="32"/>
  <c r="Y58" i="32" s="1"/>
  <c r="U59" i="32"/>
  <c r="U60" i="32"/>
  <c r="U61" i="32"/>
  <c r="U62" i="32"/>
  <c r="U63" i="32"/>
  <c r="U64" i="32"/>
  <c r="U65" i="32"/>
  <c r="U66" i="32"/>
  <c r="U67" i="32"/>
  <c r="U68" i="32"/>
  <c r="U69" i="32"/>
  <c r="U70" i="32"/>
  <c r="U71" i="32"/>
  <c r="U72" i="32"/>
  <c r="U73" i="32"/>
  <c r="U74" i="32"/>
  <c r="U75" i="32"/>
  <c r="U76" i="32"/>
  <c r="U77" i="32"/>
  <c r="U78" i="32"/>
  <c r="U79" i="32"/>
  <c r="U80" i="32"/>
  <c r="U81" i="32"/>
  <c r="U82" i="32"/>
  <c r="Y82" i="32" s="1"/>
  <c r="U83" i="32"/>
  <c r="U84" i="32"/>
  <c r="U85" i="32"/>
  <c r="Y85" i="32" s="1"/>
  <c r="U86" i="32"/>
  <c r="U87" i="32"/>
  <c r="U88" i="32"/>
  <c r="U89" i="32"/>
  <c r="U90" i="32"/>
  <c r="Y90" i="32" s="1"/>
  <c r="U91" i="32"/>
  <c r="U92" i="32"/>
  <c r="Y92" i="32" s="1"/>
  <c r="U93" i="32"/>
  <c r="U94" i="32"/>
  <c r="U95" i="32"/>
  <c r="U96" i="32"/>
  <c r="U97" i="32"/>
  <c r="U98" i="32"/>
  <c r="U99" i="32"/>
  <c r="U100" i="32"/>
  <c r="U101" i="32"/>
  <c r="U102" i="32"/>
  <c r="U103" i="32"/>
  <c r="U104" i="32"/>
  <c r="U105" i="32"/>
  <c r="U106" i="32"/>
  <c r="V7" i="32"/>
  <c r="V8" i="32"/>
  <c r="V9" i="32"/>
  <c r="V10" i="32"/>
  <c r="V11" i="32"/>
  <c r="V12" i="32"/>
  <c r="V13" i="32"/>
  <c r="V14" i="32"/>
  <c r="V15" i="32"/>
  <c r="Y15" i="32" s="1"/>
  <c r="V16" i="32"/>
  <c r="V17" i="32"/>
  <c r="V18" i="32"/>
  <c r="V19" i="32"/>
  <c r="V20" i="32"/>
  <c r="V21" i="32"/>
  <c r="V22" i="32"/>
  <c r="V23" i="32"/>
  <c r="V24" i="32"/>
  <c r="V25" i="32"/>
  <c r="V26" i="32"/>
  <c r="V27" i="32"/>
  <c r="V28" i="32"/>
  <c r="V29" i="32"/>
  <c r="V30" i="32"/>
  <c r="V31" i="32"/>
  <c r="Y31" i="32" s="1"/>
  <c r="V32" i="32"/>
  <c r="V33" i="32"/>
  <c r="V34" i="32"/>
  <c r="V35" i="32"/>
  <c r="V36" i="32"/>
  <c r="V37" i="32"/>
  <c r="V38" i="32"/>
  <c r="Y38" i="32" s="1"/>
  <c r="V39" i="32"/>
  <c r="V40" i="32"/>
  <c r="V41" i="32"/>
  <c r="V42" i="32"/>
  <c r="V43" i="32"/>
  <c r="V44" i="32"/>
  <c r="V45" i="32"/>
  <c r="V46" i="32"/>
  <c r="V47" i="32"/>
  <c r="Y47" i="32" s="1"/>
  <c r="V48" i="32"/>
  <c r="V49" i="32"/>
  <c r="V50" i="32"/>
  <c r="V51" i="32"/>
  <c r="Y51" i="32" s="1"/>
  <c r="V52" i="32"/>
  <c r="V53" i="32"/>
  <c r="V54" i="32"/>
  <c r="V55" i="32"/>
  <c r="V56" i="32"/>
  <c r="V57" i="32"/>
  <c r="V58" i="32"/>
  <c r="V59" i="32"/>
  <c r="V60" i="32"/>
  <c r="V61" i="32"/>
  <c r="V62" i="32"/>
  <c r="V63" i="32"/>
  <c r="Y63" i="32" s="1"/>
  <c r="V64" i="32"/>
  <c r="Y64" i="32" s="1"/>
  <c r="V65" i="32"/>
  <c r="V66" i="32"/>
  <c r="V67" i="32"/>
  <c r="V68" i="32"/>
  <c r="V69" i="32"/>
  <c r="V70" i="32"/>
  <c r="Y70" i="32" s="1"/>
  <c r="V71" i="32"/>
  <c r="V72" i="32"/>
  <c r="V73" i="32"/>
  <c r="V74" i="32"/>
  <c r="V75" i="32"/>
  <c r="V76" i="32"/>
  <c r="V77" i="32"/>
  <c r="V78" i="32"/>
  <c r="V79" i="32"/>
  <c r="Y79" i="32" s="1"/>
  <c r="V80" i="32"/>
  <c r="V81" i="32"/>
  <c r="V82" i="32"/>
  <c r="V83" i="32"/>
  <c r="V84" i="32"/>
  <c r="V85" i="32"/>
  <c r="V86" i="32"/>
  <c r="V87" i="32"/>
  <c r="V88" i="32"/>
  <c r="V89" i="32"/>
  <c r="V90" i="32"/>
  <c r="V91" i="32"/>
  <c r="V92" i="32"/>
  <c r="V93" i="32"/>
  <c r="V94" i="32"/>
  <c r="V95" i="32"/>
  <c r="Y95" i="32" s="1"/>
  <c r="V96" i="32"/>
  <c r="V97" i="32"/>
  <c r="V98" i="32"/>
  <c r="V99" i="32"/>
  <c r="V100" i="32"/>
  <c r="V101" i="32"/>
  <c r="V102" i="32"/>
  <c r="Y102" i="32" s="1"/>
  <c r="V103" i="32"/>
  <c r="V104" i="32"/>
  <c r="V105" i="32"/>
  <c r="V106" i="32"/>
  <c r="W7" i="32"/>
  <c r="W8" i="32"/>
  <c r="W9" i="32"/>
  <c r="W10" i="32"/>
  <c r="W11" i="32"/>
  <c r="W12" i="32"/>
  <c r="W13" i="32"/>
  <c r="W14" i="32"/>
  <c r="W15" i="32"/>
  <c r="W16" i="32"/>
  <c r="W17" i="32"/>
  <c r="W18" i="32"/>
  <c r="W19" i="32"/>
  <c r="W20" i="32"/>
  <c r="W21" i="32"/>
  <c r="W22" i="32"/>
  <c r="W23" i="32"/>
  <c r="W24" i="32"/>
  <c r="W25" i="32"/>
  <c r="Y25" i="32" s="1"/>
  <c r="W26" i="32"/>
  <c r="W27" i="32"/>
  <c r="W28" i="32"/>
  <c r="W29" i="32"/>
  <c r="W30" i="32"/>
  <c r="W31" i="32"/>
  <c r="W32" i="32"/>
  <c r="W33" i="32"/>
  <c r="W34" i="32"/>
  <c r="W35" i="32"/>
  <c r="W36" i="32"/>
  <c r="W37" i="32"/>
  <c r="W38" i="32"/>
  <c r="W39" i="32"/>
  <c r="W40" i="32"/>
  <c r="W41" i="32"/>
  <c r="W42" i="32"/>
  <c r="W43" i="32"/>
  <c r="W44" i="32"/>
  <c r="W45" i="32"/>
  <c r="W46" i="32"/>
  <c r="W47" i="32"/>
  <c r="W48" i="32"/>
  <c r="W49" i="32"/>
  <c r="W50" i="32"/>
  <c r="W51" i="32"/>
  <c r="W52" i="32"/>
  <c r="W53" i="32"/>
  <c r="W54" i="32"/>
  <c r="W55" i="32"/>
  <c r="W56" i="32"/>
  <c r="W57" i="32"/>
  <c r="Y57" i="32" s="1"/>
  <c r="W58" i="32"/>
  <c r="W59" i="32"/>
  <c r="W60" i="32"/>
  <c r="W61" i="32"/>
  <c r="W62" i="32"/>
  <c r="W63" i="32"/>
  <c r="W64" i="32"/>
  <c r="W65" i="32"/>
  <c r="W66" i="32"/>
  <c r="W67" i="32"/>
  <c r="W68" i="32"/>
  <c r="W69" i="32"/>
  <c r="W70" i="32"/>
  <c r="W71" i="32"/>
  <c r="W72" i="32"/>
  <c r="W73" i="32"/>
  <c r="W74" i="32"/>
  <c r="W75" i="32"/>
  <c r="W76" i="32"/>
  <c r="W77" i="32"/>
  <c r="W78" i="32"/>
  <c r="W79" i="32"/>
  <c r="W80" i="32"/>
  <c r="W81" i="32"/>
  <c r="W82" i="32"/>
  <c r="W83" i="32"/>
  <c r="W84" i="32"/>
  <c r="W85" i="32"/>
  <c r="W86" i="32"/>
  <c r="W87" i="32"/>
  <c r="W88" i="32"/>
  <c r="W89" i="32"/>
  <c r="Y89" i="32" s="1"/>
  <c r="W90" i="32"/>
  <c r="W91" i="32"/>
  <c r="W92" i="32"/>
  <c r="W93" i="32"/>
  <c r="W94" i="32"/>
  <c r="W95" i="32"/>
  <c r="W96" i="32"/>
  <c r="W97" i="32"/>
  <c r="W98" i="32"/>
  <c r="W99" i="32"/>
  <c r="W100" i="32"/>
  <c r="W101" i="32"/>
  <c r="W102" i="32"/>
  <c r="W103" i="32"/>
  <c r="W104" i="32"/>
  <c r="W105" i="32"/>
  <c r="W106" i="32"/>
  <c r="X7" i="32"/>
  <c r="X8" i="32"/>
  <c r="X9" i="32"/>
  <c r="X10" i="32"/>
  <c r="X11" i="32"/>
  <c r="X12" i="32"/>
  <c r="X13" i="32"/>
  <c r="X14" i="32"/>
  <c r="X15" i="32"/>
  <c r="X16" i="32"/>
  <c r="Y16" i="32" s="1"/>
  <c r="X17" i="32"/>
  <c r="X18" i="32"/>
  <c r="X19" i="32"/>
  <c r="X20" i="32"/>
  <c r="X21" i="32"/>
  <c r="X22" i="32"/>
  <c r="X23" i="32"/>
  <c r="X24" i="32"/>
  <c r="X25" i="32"/>
  <c r="X26" i="32"/>
  <c r="X27" i="32"/>
  <c r="X28" i="32"/>
  <c r="X29" i="32"/>
  <c r="X30" i="32"/>
  <c r="X31" i="32"/>
  <c r="X32" i="32"/>
  <c r="X33" i="32"/>
  <c r="X34" i="32"/>
  <c r="X35" i="32"/>
  <c r="X36" i="32"/>
  <c r="X37" i="32"/>
  <c r="X38" i="32"/>
  <c r="X39" i="32"/>
  <c r="Y39" i="32" s="1"/>
  <c r="X40" i="32"/>
  <c r="X41" i="32"/>
  <c r="X42" i="32"/>
  <c r="X43" i="32"/>
  <c r="X44" i="32"/>
  <c r="X45" i="32"/>
  <c r="X46" i="32"/>
  <c r="X47" i="32"/>
  <c r="X48" i="32"/>
  <c r="X49" i="32"/>
  <c r="X50" i="32"/>
  <c r="X51" i="32"/>
  <c r="X52" i="32"/>
  <c r="X53" i="32"/>
  <c r="Y53" i="32" s="1"/>
  <c r="X54" i="32"/>
  <c r="X55" i="32"/>
  <c r="X56" i="32"/>
  <c r="X57" i="32"/>
  <c r="X58" i="32"/>
  <c r="X59" i="32"/>
  <c r="X60" i="32"/>
  <c r="X61" i="32"/>
  <c r="X62" i="32"/>
  <c r="X63" i="32"/>
  <c r="X64" i="32"/>
  <c r="X65" i="32"/>
  <c r="X66" i="32"/>
  <c r="X67" i="32"/>
  <c r="X68" i="32"/>
  <c r="X69" i="32"/>
  <c r="X70" i="32"/>
  <c r="X71" i="32"/>
  <c r="Y71" i="32" s="1"/>
  <c r="X72" i="32"/>
  <c r="X73" i="32"/>
  <c r="X74" i="32"/>
  <c r="X75" i="32"/>
  <c r="X76" i="32"/>
  <c r="X77" i="32"/>
  <c r="X78" i="32"/>
  <c r="X79" i="32"/>
  <c r="X80" i="32"/>
  <c r="Y80" i="32" s="1"/>
  <c r="X81" i="32"/>
  <c r="X82" i="32"/>
  <c r="X83" i="32"/>
  <c r="X84" i="32"/>
  <c r="X85" i="32"/>
  <c r="X86" i="32"/>
  <c r="X87" i="32"/>
  <c r="X88" i="32"/>
  <c r="X89" i="32"/>
  <c r="X90" i="32"/>
  <c r="X91" i="32"/>
  <c r="X92" i="32"/>
  <c r="X93" i="32"/>
  <c r="X94" i="32"/>
  <c r="X95" i="32"/>
  <c r="X96" i="32"/>
  <c r="X97" i="32"/>
  <c r="X98" i="32"/>
  <c r="X99" i="32"/>
  <c r="X100" i="32"/>
  <c r="X101" i="32"/>
  <c r="X102" i="32"/>
  <c r="X103" i="32"/>
  <c r="Y103" i="32" s="1"/>
  <c r="X104" i="32"/>
  <c r="X105" i="32"/>
  <c r="X106" i="32"/>
  <c r="Y11" i="32"/>
  <c r="Y19" i="32"/>
  <c r="Y22" i="32"/>
  <c r="Y30" i="32"/>
  <c r="Y35" i="32"/>
  <c r="Y43" i="32"/>
  <c r="Y46" i="32"/>
  <c r="Y54" i="32"/>
  <c r="Y62" i="32"/>
  <c r="Y67" i="32"/>
  <c r="Y75" i="32"/>
  <c r="Y83" i="32"/>
  <c r="Y86" i="32"/>
  <c r="Y94" i="32"/>
  <c r="Y99" i="32"/>
  <c r="T7" i="42"/>
  <c r="T8" i="42"/>
  <c r="T9" i="42"/>
  <c r="T10" i="42"/>
  <c r="T11" i="42"/>
  <c r="Y11" i="42" s="1"/>
  <c r="T12" i="42"/>
  <c r="T13" i="42"/>
  <c r="T14" i="42"/>
  <c r="Y14" i="42" s="1"/>
  <c r="T15" i="42"/>
  <c r="T16" i="42"/>
  <c r="T187" i="42" s="1"/>
  <c r="T17" i="42"/>
  <c r="T18" i="42"/>
  <c r="T19" i="42"/>
  <c r="T20" i="42"/>
  <c r="Y20" i="42" s="1"/>
  <c r="T21" i="42"/>
  <c r="T22" i="42"/>
  <c r="T23" i="42"/>
  <c r="T24" i="42"/>
  <c r="T25" i="42"/>
  <c r="T26" i="42"/>
  <c r="T27" i="42"/>
  <c r="Y27" i="42" s="1"/>
  <c r="T28" i="42"/>
  <c r="T29" i="42"/>
  <c r="T30" i="42"/>
  <c r="T31" i="42"/>
  <c r="Y31" i="42" s="1"/>
  <c r="T32" i="42"/>
  <c r="T33" i="42"/>
  <c r="T34" i="42"/>
  <c r="T35" i="42"/>
  <c r="Y35" i="42"/>
  <c r="T36" i="42"/>
  <c r="T37" i="42"/>
  <c r="T38" i="42"/>
  <c r="T39" i="42"/>
  <c r="T40" i="42"/>
  <c r="T41" i="42"/>
  <c r="T42" i="42"/>
  <c r="T43" i="42"/>
  <c r="Y43" i="42" s="1"/>
  <c r="T44" i="42"/>
  <c r="T45" i="42"/>
  <c r="T46" i="42"/>
  <c r="Y46" i="42" s="1"/>
  <c r="T47" i="42"/>
  <c r="T48" i="42"/>
  <c r="T49" i="42"/>
  <c r="T50" i="42"/>
  <c r="T51" i="42"/>
  <c r="T52" i="42"/>
  <c r="Y52" i="42" s="1"/>
  <c r="T53" i="42"/>
  <c r="T54" i="42"/>
  <c r="T55" i="42"/>
  <c r="T56" i="42"/>
  <c r="T57" i="42"/>
  <c r="T58" i="42"/>
  <c r="T59" i="42"/>
  <c r="Y59" i="42" s="1"/>
  <c r="T60" i="42"/>
  <c r="T61" i="42"/>
  <c r="T62" i="42"/>
  <c r="T63" i="42"/>
  <c r="T64" i="42"/>
  <c r="T65" i="42"/>
  <c r="Y65" i="42" s="1"/>
  <c r="T66" i="42"/>
  <c r="T67" i="42"/>
  <c r="Y67" i="42"/>
  <c r="T68" i="42"/>
  <c r="T69" i="42"/>
  <c r="T70" i="42"/>
  <c r="T71" i="42"/>
  <c r="Y71" i="42"/>
  <c r="T72" i="42"/>
  <c r="T73" i="42"/>
  <c r="T74" i="42"/>
  <c r="Y74" i="42" s="1"/>
  <c r="T75" i="42"/>
  <c r="Y75" i="42" s="1"/>
  <c r="T76" i="42"/>
  <c r="T77" i="42"/>
  <c r="T78" i="42"/>
  <c r="Y78" i="42" s="1"/>
  <c r="T79" i="42"/>
  <c r="T80" i="42"/>
  <c r="T81" i="42"/>
  <c r="T82" i="42"/>
  <c r="T83" i="42"/>
  <c r="T84" i="42"/>
  <c r="Y84" i="42" s="1"/>
  <c r="T85" i="42"/>
  <c r="T86" i="42"/>
  <c r="T87" i="42"/>
  <c r="Y87" i="42" s="1"/>
  <c r="T88" i="42"/>
  <c r="T89" i="42"/>
  <c r="T90" i="42"/>
  <c r="T91" i="42"/>
  <c r="Y91" i="42" s="1"/>
  <c r="T92" i="42"/>
  <c r="T93" i="42"/>
  <c r="T94" i="42"/>
  <c r="T95" i="42"/>
  <c r="Y95" i="42" s="1"/>
  <c r="T96" i="42"/>
  <c r="T97" i="42"/>
  <c r="T98" i="42"/>
  <c r="T99" i="42"/>
  <c r="Y99" i="42"/>
  <c r="T100" i="42"/>
  <c r="T101" i="42"/>
  <c r="T102" i="42"/>
  <c r="T103" i="42"/>
  <c r="T104" i="42"/>
  <c r="T105" i="42"/>
  <c r="T106" i="42"/>
  <c r="U7" i="42"/>
  <c r="U8" i="42"/>
  <c r="Y8" i="42" s="1"/>
  <c r="U9" i="42"/>
  <c r="Y9" i="42" s="1"/>
  <c r="U10" i="42"/>
  <c r="U11" i="42"/>
  <c r="U12" i="42"/>
  <c r="U13" i="42"/>
  <c r="U14" i="42"/>
  <c r="U15" i="42"/>
  <c r="Y15" i="42" s="1"/>
  <c r="U16" i="42"/>
  <c r="U17" i="42"/>
  <c r="U18" i="42"/>
  <c r="Y18" i="42" s="1"/>
  <c r="U19" i="42"/>
  <c r="U20" i="42"/>
  <c r="U21" i="42"/>
  <c r="U22" i="42"/>
  <c r="U23" i="42"/>
  <c r="U24" i="42"/>
  <c r="U25" i="42"/>
  <c r="U26" i="42"/>
  <c r="U27" i="42"/>
  <c r="U28" i="42"/>
  <c r="U29" i="42"/>
  <c r="U30" i="42"/>
  <c r="U31" i="42"/>
  <c r="U32" i="42"/>
  <c r="U33" i="42"/>
  <c r="U34" i="42"/>
  <c r="Y34" i="42" s="1"/>
  <c r="U35" i="42"/>
  <c r="U36" i="42"/>
  <c r="U37" i="42"/>
  <c r="U38" i="42"/>
  <c r="U39" i="42"/>
  <c r="Y39" i="42" s="1"/>
  <c r="U40" i="42"/>
  <c r="U41" i="42"/>
  <c r="U42" i="42"/>
  <c r="U43" i="42"/>
  <c r="U44" i="42"/>
  <c r="U45" i="42"/>
  <c r="U46" i="42"/>
  <c r="U47" i="42"/>
  <c r="U48" i="42"/>
  <c r="U49" i="42"/>
  <c r="U50" i="42"/>
  <c r="Y50" i="42" s="1"/>
  <c r="U51" i="42"/>
  <c r="U52" i="42"/>
  <c r="U53" i="42"/>
  <c r="U54" i="42"/>
  <c r="U55" i="42"/>
  <c r="U56" i="42"/>
  <c r="U57" i="42"/>
  <c r="U58" i="42"/>
  <c r="U59" i="42"/>
  <c r="U60" i="42"/>
  <c r="U61" i="42"/>
  <c r="U62" i="42"/>
  <c r="U63" i="42"/>
  <c r="U64" i="42"/>
  <c r="U65" i="42"/>
  <c r="U66" i="42"/>
  <c r="Y66" i="42" s="1"/>
  <c r="U67" i="42"/>
  <c r="U68" i="42"/>
  <c r="U69" i="42"/>
  <c r="U70" i="42"/>
  <c r="U71" i="42"/>
  <c r="U72" i="42"/>
  <c r="U73" i="42"/>
  <c r="U74" i="42"/>
  <c r="U75" i="42"/>
  <c r="U76" i="42"/>
  <c r="U77" i="42"/>
  <c r="U78" i="42"/>
  <c r="U79" i="42"/>
  <c r="Y79" i="42" s="1"/>
  <c r="U80" i="42"/>
  <c r="U81" i="42"/>
  <c r="U82" i="42"/>
  <c r="Y82" i="42" s="1"/>
  <c r="U83" i="42"/>
  <c r="U84" i="42"/>
  <c r="U85" i="42"/>
  <c r="U86" i="42"/>
  <c r="U87" i="42"/>
  <c r="U88" i="42"/>
  <c r="U89" i="42"/>
  <c r="U90" i="42"/>
  <c r="U91" i="42"/>
  <c r="U92" i="42"/>
  <c r="U93" i="42"/>
  <c r="U94" i="42"/>
  <c r="U95" i="42"/>
  <c r="U96" i="42"/>
  <c r="U97" i="42"/>
  <c r="U98" i="42"/>
  <c r="Y98" i="42" s="1"/>
  <c r="U99" i="42"/>
  <c r="U100" i="42"/>
  <c r="U101" i="42"/>
  <c r="U102" i="42"/>
  <c r="U103" i="42"/>
  <c r="Y103" i="42" s="1"/>
  <c r="U104" i="42"/>
  <c r="U105" i="42"/>
  <c r="U106" i="42"/>
  <c r="V7" i="42"/>
  <c r="V8" i="42"/>
  <c r="V9" i="42"/>
  <c r="V10" i="42"/>
  <c r="Y10" i="42" s="1"/>
  <c r="V11" i="42"/>
  <c r="V12" i="42"/>
  <c r="Y12" i="42"/>
  <c r="V13" i="42"/>
  <c r="V14" i="42"/>
  <c r="V15" i="42"/>
  <c r="V16" i="42"/>
  <c r="Y16" i="42"/>
  <c r="V17" i="42"/>
  <c r="V18" i="42"/>
  <c r="V19" i="42"/>
  <c r="V20" i="42"/>
  <c r="V21" i="42"/>
  <c r="V22" i="42"/>
  <c r="V23" i="42"/>
  <c r="V24" i="42"/>
  <c r="Y24" i="42" s="1"/>
  <c r="V25" i="42"/>
  <c r="V26" i="42"/>
  <c r="V27" i="42"/>
  <c r="V28" i="42"/>
  <c r="Y28" i="42"/>
  <c r="V29" i="42"/>
  <c r="V30" i="42"/>
  <c r="V31" i="42"/>
  <c r="V32" i="42"/>
  <c r="Y32" i="42" s="1"/>
  <c r="V33" i="42"/>
  <c r="V34" i="42"/>
  <c r="V35" i="42"/>
  <c r="V36" i="42"/>
  <c r="V37" i="42"/>
  <c r="V38" i="42"/>
  <c r="Y38" i="42" s="1"/>
  <c r="V39" i="42"/>
  <c r="V40" i="42"/>
  <c r="Y40" i="42" s="1"/>
  <c r="V41" i="42"/>
  <c r="V42" i="42"/>
  <c r="V43" i="42"/>
  <c r="V44" i="42"/>
  <c r="Y44" i="42"/>
  <c r="V45" i="42"/>
  <c r="V46" i="42"/>
  <c r="V47" i="42"/>
  <c r="V48" i="42"/>
  <c r="Y48" i="42"/>
  <c r="V49" i="42"/>
  <c r="V50" i="42"/>
  <c r="V51" i="42"/>
  <c r="V52" i="42"/>
  <c r="V53" i="42"/>
  <c r="V54" i="42"/>
  <c r="V55" i="42"/>
  <c r="V56" i="42"/>
  <c r="Y56" i="42" s="1"/>
  <c r="V57" i="42"/>
  <c r="V58" i="42"/>
  <c r="V59" i="42"/>
  <c r="V60" i="42"/>
  <c r="Y60" i="42"/>
  <c r="V61" i="42"/>
  <c r="V62" i="42"/>
  <c r="V63" i="42"/>
  <c r="V64" i="42"/>
  <c r="Y64" i="42" s="1"/>
  <c r="V65" i="42"/>
  <c r="V66" i="42"/>
  <c r="V67" i="42"/>
  <c r="V68" i="42"/>
  <c r="V69" i="42"/>
  <c r="V70" i="42"/>
  <c r="Y70" i="42" s="1"/>
  <c r="V71" i="42"/>
  <c r="V72" i="42"/>
  <c r="Y72" i="42" s="1"/>
  <c r="V73" i="42"/>
  <c r="V74" i="42"/>
  <c r="V75" i="42"/>
  <c r="V76" i="42"/>
  <c r="Y76" i="42"/>
  <c r="V77" i="42"/>
  <c r="V78" i="42"/>
  <c r="V79" i="42"/>
  <c r="V80" i="42"/>
  <c r="Y80" i="42"/>
  <c r="V81" i="42"/>
  <c r="V82" i="42"/>
  <c r="V83" i="42"/>
  <c r="V84" i="42"/>
  <c r="V85" i="42"/>
  <c r="V86" i="42"/>
  <c r="Y86" i="42" s="1"/>
  <c r="V87" i="42"/>
  <c r="V88" i="42"/>
  <c r="Y88" i="42" s="1"/>
  <c r="V89" i="42"/>
  <c r="V90" i="42"/>
  <c r="V91" i="42"/>
  <c r="V92" i="42"/>
  <c r="Y92" i="42"/>
  <c r="V93" i="42"/>
  <c r="V94" i="42"/>
  <c r="V95" i="42"/>
  <c r="V96" i="42"/>
  <c r="Y96" i="42" s="1"/>
  <c r="V97" i="42"/>
  <c r="V98" i="42"/>
  <c r="V99" i="42"/>
  <c r="V100" i="42"/>
  <c r="V101" i="42"/>
  <c r="V102" i="42"/>
  <c r="V103" i="42"/>
  <c r="V104" i="42"/>
  <c r="Y104" i="42" s="1"/>
  <c r="V105" i="42"/>
  <c r="V106" i="42"/>
  <c r="W7" i="42"/>
  <c r="W8" i="42"/>
  <c r="W9" i="42"/>
  <c r="W10" i="42"/>
  <c r="W11" i="42"/>
  <c r="W12" i="42"/>
  <c r="W13" i="42"/>
  <c r="W183" i="42" s="1"/>
  <c r="W14" i="42"/>
  <c r="W15" i="42"/>
  <c r="W16" i="42"/>
  <c r="W17" i="42"/>
  <c r="W18" i="42"/>
  <c r="W19" i="42"/>
  <c r="W20" i="42"/>
  <c r="W21" i="42"/>
  <c r="Y21" i="42" s="1"/>
  <c r="W22" i="42"/>
  <c r="Y22" i="42" s="1"/>
  <c r="W23" i="42"/>
  <c r="W24" i="42"/>
  <c r="W25" i="42"/>
  <c r="W26" i="42"/>
  <c r="W27" i="42"/>
  <c r="W28" i="42"/>
  <c r="W29" i="42"/>
  <c r="W30" i="42"/>
  <c r="Y30" i="42" s="1"/>
  <c r="W31" i="42"/>
  <c r="W32" i="42"/>
  <c r="W33" i="42"/>
  <c r="W34" i="42"/>
  <c r="W35" i="42"/>
  <c r="W36" i="42"/>
  <c r="W37" i="42"/>
  <c r="Y37" i="42" s="1"/>
  <c r="W38" i="42"/>
  <c r="W39" i="42"/>
  <c r="W40" i="42"/>
  <c r="W41" i="42"/>
  <c r="W42" i="42"/>
  <c r="W43" i="42"/>
  <c r="W44" i="42"/>
  <c r="W45" i="42"/>
  <c r="W46" i="42"/>
  <c r="W47" i="42"/>
  <c r="W48" i="42"/>
  <c r="W49" i="42"/>
  <c r="W50" i="42"/>
  <c r="W51" i="42"/>
  <c r="W52" i="42"/>
  <c r="W53" i="42"/>
  <c r="Y53" i="42" s="1"/>
  <c r="W54" i="42"/>
  <c r="Y54" i="42" s="1"/>
  <c r="W55" i="42"/>
  <c r="W56" i="42"/>
  <c r="W57" i="42"/>
  <c r="W58" i="42"/>
  <c r="W59" i="42"/>
  <c r="W60" i="42"/>
  <c r="W61" i="42"/>
  <c r="W62" i="42"/>
  <c r="Y62" i="42" s="1"/>
  <c r="W63" i="42"/>
  <c r="W64" i="42"/>
  <c r="W65" i="42"/>
  <c r="W66" i="42"/>
  <c r="W67" i="42"/>
  <c r="W68" i="42"/>
  <c r="W69" i="42"/>
  <c r="Y69" i="42" s="1"/>
  <c r="W70" i="42"/>
  <c r="W71" i="42"/>
  <c r="W72" i="42"/>
  <c r="W73" i="42"/>
  <c r="W74" i="42"/>
  <c r="W75" i="42"/>
  <c r="W76" i="42"/>
  <c r="W77" i="42"/>
  <c r="W78" i="42"/>
  <c r="W79" i="42"/>
  <c r="W80" i="42"/>
  <c r="W81" i="42"/>
  <c r="W82" i="42"/>
  <c r="W83" i="42"/>
  <c r="W84" i="42"/>
  <c r="W85" i="42"/>
  <c r="Y85" i="42" s="1"/>
  <c r="W86" i="42"/>
  <c r="W87" i="42"/>
  <c r="W88" i="42"/>
  <c r="W89" i="42"/>
  <c r="W90" i="42"/>
  <c r="W91" i="42"/>
  <c r="W92" i="42"/>
  <c r="W93" i="42"/>
  <c r="W94" i="42"/>
  <c r="Y94" i="42" s="1"/>
  <c r="W95" i="42"/>
  <c r="W96" i="42"/>
  <c r="W97" i="42"/>
  <c r="W98" i="42"/>
  <c r="W99" i="42"/>
  <c r="W100" i="42"/>
  <c r="W101" i="42"/>
  <c r="Y101" i="42" s="1"/>
  <c r="W102" i="42"/>
  <c r="W103" i="42"/>
  <c r="W104" i="42"/>
  <c r="W105" i="42"/>
  <c r="W106" i="42"/>
  <c r="X7" i="42"/>
  <c r="X8" i="42"/>
  <c r="X9" i="42"/>
  <c r="X10" i="42"/>
  <c r="X11" i="42"/>
  <c r="X12" i="42"/>
  <c r="X13" i="42"/>
  <c r="X14" i="42"/>
  <c r="X15" i="42"/>
  <c r="X16" i="42"/>
  <c r="X17" i="42"/>
  <c r="X183" i="42" s="1"/>
  <c r="X18" i="42"/>
  <c r="X19" i="42"/>
  <c r="X20" i="42"/>
  <c r="X21" i="42"/>
  <c r="X22" i="42"/>
  <c r="X23" i="42"/>
  <c r="X24" i="42"/>
  <c r="X25" i="42"/>
  <c r="X26" i="42"/>
  <c r="X27" i="42"/>
  <c r="X28" i="42"/>
  <c r="X29" i="42"/>
  <c r="X30" i="42"/>
  <c r="X31" i="42"/>
  <c r="X32" i="42"/>
  <c r="X33" i="42"/>
  <c r="Y33" i="42" s="1"/>
  <c r="X34" i="42"/>
  <c r="X35" i="42"/>
  <c r="X36" i="42"/>
  <c r="X37" i="42"/>
  <c r="X38" i="42"/>
  <c r="X39" i="42"/>
  <c r="X40" i="42"/>
  <c r="X41" i="42"/>
  <c r="Y41" i="42" s="1"/>
  <c r="X42" i="42"/>
  <c r="X43" i="42"/>
  <c r="X44" i="42"/>
  <c r="X45" i="42"/>
  <c r="X46" i="42"/>
  <c r="X47" i="42"/>
  <c r="X48" i="42"/>
  <c r="X49" i="42"/>
  <c r="Y49" i="42" s="1"/>
  <c r="X50" i="42"/>
  <c r="X51" i="42"/>
  <c r="X52" i="42"/>
  <c r="X53" i="42"/>
  <c r="X54" i="42"/>
  <c r="X55" i="42"/>
  <c r="X56" i="42"/>
  <c r="X57" i="42"/>
  <c r="X58" i="42"/>
  <c r="X59" i="42"/>
  <c r="X60" i="42"/>
  <c r="X61" i="42"/>
  <c r="X62" i="42"/>
  <c r="X63" i="42"/>
  <c r="X64" i="42"/>
  <c r="X65" i="42"/>
  <c r="X66" i="42"/>
  <c r="X67" i="42"/>
  <c r="X68" i="42"/>
  <c r="X69" i="42"/>
  <c r="X70" i="42"/>
  <c r="X71" i="42"/>
  <c r="X72" i="42"/>
  <c r="X73" i="42"/>
  <c r="Y73" i="42" s="1"/>
  <c r="X74" i="42"/>
  <c r="X75" i="42"/>
  <c r="X76" i="42"/>
  <c r="X77" i="42"/>
  <c r="X78" i="42"/>
  <c r="X79" i="42"/>
  <c r="X80" i="42"/>
  <c r="X81" i="42"/>
  <c r="X82" i="42"/>
  <c r="X83" i="42"/>
  <c r="X84" i="42"/>
  <c r="X85" i="42"/>
  <c r="X86" i="42"/>
  <c r="X87" i="42"/>
  <c r="X88" i="42"/>
  <c r="X89" i="42"/>
  <c r="X90" i="42"/>
  <c r="X91" i="42"/>
  <c r="X92" i="42"/>
  <c r="X93" i="42"/>
  <c r="X94" i="42"/>
  <c r="X95" i="42"/>
  <c r="X96" i="42"/>
  <c r="X97" i="42"/>
  <c r="Y97" i="42" s="1"/>
  <c r="X98" i="42"/>
  <c r="X99" i="42"/>
  <c r="X100" i="42"/>
  <c r="X101" i="42"/>
  <c r="X102" i="42"/>
  <c r="X103" i="42"/>
  <c r="X104" i="42"/>
  <c r="X105" i="42"/>
  <c r="Y105" i="42" s="1"/>
  <c r="X106" i="42"/>
  <c r="Y17" i="42"/>
  <c r="Y26" i="42"/>
  <c r="Y42" i="42"/>
  <c r="Y58" i="42"/>
  <c r="Y81" i="42"/>
  <c r="Y90" i="42"/>
  <c r="Y106" i="42"/>
  <c r="C120" i="34"/>
  <c r="C119" i="34"/>
  <c r="C118" i="34"/>
  <c r="C106" i="34"/>
  <c r="C104" i="34"/>
  <c r="C103" i="34"/>
  <c r="C102" i="34"/>
  <c r="C89" i="34"/>
  <c r="C87" i="34"/>
  <c r="C86" i="34"/>
  <c r="C75" i="34"/>
  <c r="C74" i="34"/>
  <c r="C73" i="34"/>
  <c r="C72" i="34"/>
  <c r="C71" i="34"/>
  <c r="C69" i="34"/>
  <c r="C70" i="34"/>
  <c r="Y184" i="14"/>
  <c r="X184" i="14"/>
  <c r="W184" i="14"/>
  <c r="V184" i="14"/>
  <c r="U184" i="14"/>
  <c r="T184" i="14"/>
  <c r="Y182" i="14"/>
  <c r="O6" i="14"/>
  <c r="Y183" i="15"/>
  <c r="X183" i="15"/>
  <c r="W183" i="15"/>
  <c r="V183" i="15"/>
  <c r="U183" i="15"/>
  <c r="T183" i="15"/>
  <c r="Y182" i="15"/>
  <c r="O6" i="15"/>
  <c r="T6" i="15" s="1"/>
  <c r="Y183" i="16"/>
  <c r="X183" i="16"/>
  <c r="W183" i="16"/>
  <c r="V183" i="16"/>
  <c r="U183" i="16"/>
  <c r="T183" i="16"/>
  <c r="Y182" i="16"/>
  <c r="O6" i="16"/>
  <c r="T6" i="16" s="1"/>
  <c r="Y183" i="17"/>
  <c r="X183" i="17"/>
  <c r="W183" i="17"/>
  <c r="V183" i="17"/>
  <c r="U183" i="17"/>
  <c r="T183" i="17"/>
  <c r="Y182" i="17"/>
  <c r="O6" i="17"/>
  <c r="Y184" i="18"/>
  <c r="X184" i="18"/>
  <c r="W184" i="18"/>
  <c r="V184" i="18"/>
  <c r="U184" i="18"/>
  <c r="T184" i="18"/>
  <c r="Y182" i="18"/>
  <c r="O6" i="18"/>
  <c r="T6" i="18" s="1"/>
  <c r="T156" i="18" s="1"/>
  <c r="X184" i="20"/>
  <c r="W184" i="20"/>
  <c r="V184" i="20"/>
  <c r="U184" i="20"/>
  <c r="T184" i="20"/>
  <c r="Y183" i="20"/>
  <c r="X183" i="20"/>
  <c r="W183" i="20"/>
  <c r="V183" i="20"/>
  <c r="U183" i="20"/>
  <c r="T183" i="20"/>
  <c r="Y182" i="20"/>
  <c r="O6" i="20"/>
  <c r="P6" i="20" s="1"/>
  <c r="T6" i="20"/>
  <c r="T182" i="20" s="1"/>
  <c r="Y183" i="19"/>
  <c r="X183" i="19"/>
  <c r="W183" i="19"/>
  <c r="V183" i="19"/>
  <c r="U183" i="19"/>
  <c r="T183" i="19"/>
  <c r="Y182" i="19"/>
  <c r="O6" i="19"/>
  <c r="T6" i="19" s="1"/>
  <c r="T182" i="19" s="1"/>
  <c r="X184" i="21"/>
  <c r="W184" i="21"/>
  <c r="V184" i="21"/>
  <c r="U184" i="21"/>
  <c r="T184" i="21"/>
  <c r="Y183" i="21"/>
  <c r="X183" i="21"/>
  <c r="W183" i="21"/>
  <c r="V183" i="21"/>
  <c r="U183" i="21"/>
  <c r="T183" i="21"/>
  <c r="Y182" i="21"/>
  <c r="O6" i="21"/>
  <c r="T6" i="21" s="1"/>
  <c r="T182" i="21" s="1"/>
  <c r="P6" i="21"/>
  <c r="Y184" i="22"/>
  <c r="X184" i="22"/>
  <c r="W184" i="22"/>
  <c r="V184" i="22"/>
  <c r="U184" i="22"/>
  <c r="T184" i="22"/>
  <c r="W183" i="22"/>
  <c r="V183" i="22"/>
  <c r="Y182" i="22"/>
  <c r="O6" i="22"/>
  <c r="P6" i="22" s="1"/>
  <c r="Y184" i="23"/>
  <c r="X184" i="23"/>
  <c r="W184" i="23"/>
  <c r="V184" i="23"/>
  <c r="U184" i="23"/>
  <c r="T184" i="23"/>
  <c r="Y182" i="23"/>
  <c r="O6" i="23"/>
  <c r="T6" i="23" s="1"/>
  <c r="T182" i="23" s="1"/>
  <c r="P6" i="23"/>
  <c r="Q6" i="23" s="1"/>
  <c r="W184" i="24"/>
  <c r="V184" i="24"/>
  <c r="Y183" i="24"/>
  <c r="X183" i="24"/>
  <c r="W183" i="24"/>
  <c r="V183" i="24"/>
  <c r="U183" i="24"/>
  <c r="T183" i="24"/>
  <c r="Y182" i="24"/>
  <c r="O6" i="24"/>
  <c r="T6" i="24" s="1"/>
  <c r="T182" i="24" s="1"/>
  <c r="X184" i="41"/>
  <c r="T184" i="41"/>
  <c r="Y183" i="41"/>
  <c r="X183" i="41"/>
  <c r="W183" i="41"/>
  <c r="V183" i="41"/>
  <c r="U183" i="41"/>
  <c r="T183" i="41"/>
  <c r="Y182" i="41"/>
  <c r="O6" i="41"/>
  <c r="T6" i="41" s="1"/>
  <c r="T182" i="41" s="1"/>
  <c r="P6" i="41"/>
  <c r="Q6" i="41" s="1"/>
  <c r="Y184" i="25"/>
  <c r="X184" i="25"/>
  <c r="W184" i="25"/>
  <c r="V184" i="25"/>
  <c r="U184" i="25"/>
  <c r="T184" i="25"/>
  <c r="Y182" i="25"/>
  <c r="O6" i="25"/>
  <c r="T6" i="25" s="1"/>
  <c r="Y184" i="26"/>
  <c r="X184" i="26"/>
  <c r="W184" i="26"/>
  <c r="V184" i="26"/>
  <c r="U184" i="26"/>
  <c r="T184" i="26"/>
  <c r="X183" i="26"/>
  <c r="W183" i="26"/>
  <c r="V183" i="26"/>
  <c r="U183" i="26"/>
  <c r="T183" i="26"/>
  <c r="Y182" i="26"/>
  <c r="O6" i="26"/>
  <c r="T6" i="26" s="1"/>
  <c r="T182" i="26" s="1"/>
  <c r="P6" i="26"/>
  <c r="X184" i="28"/>
  <c r="U184" i="28"/>
  <c r="T184" i="28"/>
  <c r="Y183" i="28"/>
  <c r="X183" i="28"/>
  <c r="W183" i="28"/>
  <c r="V183" i="28"/>
  <c r="U183" i="28"/>
  <c r="T183" i="28"/>
  <c r="Y182" i="28"/>
  <c r="O6" i="28"/>
  <c r="P6" i="28" s="1"/>
  <c r="Y184" i="29"/>
  <c r="X184" i="29"/>
  <c r="W184" i="29"/>
  <c r="V184" i="29"/>
  <c r="U184" i="29"/>
  <c r="T184" i="29"/>
  <c r="Y182" i="29"/>
  <c r="O6" i="29"/>
  <c r="P6" i="29"/>
  <c r="Y184" i="30"/>
  <c r="X184" i="30"/>
  <c r="W184" i="30"/>
  <c r="V184" i="30"/>
  <c r="U184" i="30"/>
  <c r="T184" i="30"/>
  <c r="Y182" i="30"/>
  <c r="O6" i="30"/>
  <c r="P6" i="30" s="1"/>
  <c r="Y184" i="31"/>
  <c r="X184" i="31"/>
  <c r="W184" i="31"/>
  <c r="V184" i="31"/>
  <c r="U184" i="31"/>
  <c r="T184" i="31"/>
  <c r="W183" i="31"/>
  <c r="U183" i="31"/>
  <c r="T183" i="31"/>
  <c r="Y182" i="31"/>
  <c r="O6" i="31"/>
  <c r="P6" i="31" s="1"/>
  <c r="T6" i="31"/>
  <c r="T182" i="31" s="1"/>
  <c r="V183" i="42"/>
  <c r="U183" i="42"/>
  <c r="Y182" i="42"/>
  <c r="O6" i="42"/>
  <c r="P6" i="42" s="1"/>
  <c r="Q6" i="42" s="1"/>
  <c r="T6" i="42"/>
  <c r="T182" i="42" s="1"/>
  <c r="X184" i="32"/>
  <c r="U184" i="32"/>
  <c r="T184" i="32"/>
  <c r="Y183" i="32"/>
  <c r="X183" i="32"/>
  <c r="W183" i="32"/>
  <c r="V183" i="32"/>
  <c r="U183" i="32"/>
  <c r="T183" i="32"/>
  <c r="Y182" i="32"/>
  <c r="O6" i="32"/>
  <c r="P6" i="32" s="1"/>
  <c r="Q6" i="32" s="1"/>
  <c r="S158" i="28"/>
  <c r="V158" i="28" s="1"/>
  <c r="S159" i="28"/>
  <c r="V159" i="28"/>
  <c r="X159" i="28"/>
  <c r="S160" i="28"/>
  <c r="V160" i="28" s="1"/>
  <c r="Y160" i="28"/>
  <c r="S161" i="28"/>
  <c r="U161" i="28"/>
  <c r="S162" i="28"/>
  <c r="Y162" i="28" s="1"/>
  <c r="U162" i="28"/>
  <c r="V162" i="28"/>
  <c r="X162" i="28"/>
  <c r="S163" i="28"/>
  <c r="U163" i="28" s="1"/>
  <c r="W163" i="28"/>
  <c r="X163" i="28"/>
  <c r="S164" i="28"/>
  <c r="S165" i="28"/>
  <c r="S166" i="28"/>
  <c r="S167" i="28"/>
  <c r="V167" i="28"/>
  <c r="S168" i="28"/>
  <c r="S169" i="28"/>
  <c r="W169" i="28" s="1"/>
  <c r="U169" i="28"/>
  <c r="V169" i="28"/>
  <c r="X169" i="28"/>
  <c r="S170" i="28"/>
  <c r="S171" i="28"/>
  <c r="U171" i="28" s="1"/>
  <c r="W171" i="28"/>
  <c r="X171" i="28"/>
  <c r="S172" i="28"/>
  <c r="S173" i="28"/>
  <c r="S174" i="28"/>
  <c r="S175" i="28"/>
  <c r="V175" i="28" s="1"/>
  <c r="S176" i="28"/>
  <c r="S177" i="28"/>
  <c r="W177" i="28" s="1"/>
  <c r="U177" i="28"/>
  <c r="V177" i="28"/>
  <c r="X177" i="28"/>
  <c r="S178" i="28"/>
  <c r="S179" i="28"/>
  <c r="U179" i="28" s="1"/>
  <c r="W179" i="28"/>
  <c r="X179" i="28"/>
  <c r="T160" i="28"/>
  <c r="T162" i="28"/>
  <c r="T170" i="28"/>
  <c r="T171" i="28"/>
  <c r="T179" i="28"/>
  <c r="S150" i="28"/>
  <c r="V150" i="28" s="1"/>
  <c r="U150" i="28"/>
  <c r="W150" i="28"/>
  <c r="X150" i="28"/>
  <c r="S151" i="28"/>
  <c r="T151" i="28" s="1"/>
  <c r="X151" i="28"/>
  <c r="S153" i="28"/>
  <c r="W153" i="28"/>
  <c r="X153" i="28"/>
  <c r="S137" i="28"/>
  <c r="W137" i="28"/>
  <c r="S139" i="28"/>
  <c r="W139" i="28" s="1"/>
  <c r="S140" i="28"/>
  <c r="W140" i="28"/>
  <c r="X140" i="28"/>
  <c r="S141" i="28"/>
  <c r="S142" i="28"/>
  <c r="V142" i="28" s="1"/>
  <c r="U142" i="28"/>
  <c r="W142" i="28"/>
  <c r="X142" i="28"/>
  <c r="Y142" i="28"/>
  <c r="S143" i="28"/>
  <c r="W143" i="28"/>
  <c r="X143" i="28"/>
  <c r="S144" i="28"/>
  <c r="V144" i="28"/>
  <c r="S145" i="28"/>
  <c r="W145" i="28"/>
  <c r="X145" i="28"/>
  <c r="S146" i="28"/>
  <c r="X146" i="28" s="1"/>
  <c r="U146" i="28"/>
  <c r="V146" i="28"/>
  <c r="W146" i="28"/>
  <c r="Y146" i="28"/>
  <c r="T140" i="28"/>
  <c r="T143" i="28"/>
  <c r="T146" i="28"/>
  <c r="S112" i="28"/>
  <c r="V112" i="28" s="1"/>
  <c r="S113" i="28"/>
  <c r="V113" i="28" s="1"/>
  <c r="S114" i="28"/>
  <c r="T114" i="28"/>
  <c r="W114" i="28"/>
  <c r="S115" i="28"/>
  <c r="W115" i="28" s="1"/>
  <c r="T115" i="28"/>
  <c r="U115" i="28"/>
  <c r="V115" i="28"/>
  <c r="X115" i="28"/>
  <c r="Y115" i="28"/>
  <c r="S116" i="28"/>
  <c r="U116" i="28"/>
  <c r="S117" i="28"/>
  <c r="V117" i="28"/>
  <c r="W117" i="28"/>
  <c r="S119" i="28"/>
  <c r="T119" i="28"/>
  <c r="W119" i="28"/>
  <c r="X119" i="28"/>
  <c r="S120" i="28"/>
  <c r="T120" i="28"/>
  <c r="U120" i="28"/>
  <c r="V120" i="28"/>
  <c r="W120" i="28"/>
  <c r="X120" i="28"/>
  <c r="S121" i="28"/>
  <c r="V121" i="28" s="1"/>
  <c r="U121" i="28"/>
  <c r="W121" i="28"/>
  <c r="S122" i="28"/>
  <c r="V122" i="28" s="1"/>
  <c r="W122" i="28"/>
  <c r="S123" i="28"/>
  <c r="S124" i="28"/>
  <c r="V124" i="28" s="1"/>
  <c r="T124" i="28"/>
  <c r="W124" i="28"/>
  <c r="X124" i="28"/>
  <c r="S125" i="28"/>
  <c r="T125" i="28"/>
  <c r="U125" i="28"/>
  <c r="V125" i="28"/>
  <c r="W125" i="28"/>
  <c r="Y125" i="28"/>
  <c r="S126" i="28"/>
  <c r="S127" i="28"/>
  <c r="T127" i="28" s="1"/>
  <c r="S128" i="28"/>
  <c r="V128" i="28" s="1"/>
  <c r="T128" i="28"/>
  <c r="S129" i="28"/>
  <c r="T129" i="28"/>
  <c r="U129" i="28"/>
  <c r="V129" i="28"/>
  <c r="W129" i="28"/>
  <c r="Y129" i="28"/>
  <c r="S130" i="28"/>
  <c r="V130" i="28"/>
  <c r="S131" i="28"/>
  <c r="T131" i="28"/>
  <c r="W131" i="28"/>
  <c r="S132" i="28"/>
  <c r="S133" i="28"/>
  <c r="U133" i="28" s="1"/>
  <c r="V133" i="28"/>
  <c r="W133" i="28"/>
  <c r="S111" i="28"/>
  <c r="W111" i="28"/>
  <c r="X111" i="28"/>
  <c r="S110" i="34"/>
  <c r="S81" i="34"/>
  <c r="S40" i="34"/>
  <c r="S23" i="34"/>
  <c r="D23" i="34"/>
  <c r="I110" i="33"/>
  <c r="D110" i="33"/>
  <c r="E110" i="33"/>
  <c r="F110" i="33" s="1"/>
  <c r="G110" i="33" s="1"/>
  <c r="H110" i="33" s="1"/>
  <c r="I84" i="33"/>
  <c r="I77" i="33"/>
  <c r="R32" i="34" s="1"/>
  <c r="I64" i="33"/>
  <c r="I38" i="33"/>
  <c r="I29" i="33"/>
  <c r="AG6" i="15"/>
  <c r="AH6" i="42"/>
  <c r="AG6" i="42"/>
  <c r="AH6" i="32"/>
  <c r="AG6" i="32"/>
  <c r="AH6" i="31"/>
  <c r="AG6" i="31"/>
  <c r="AG6" i="30"/>
  <c r="AG6" i="29"/>
  <c r="AH6" i="28"/>
  <c r="AG6" i="28"/>
  <c r="AH6" i="41"/>
  <c r="AG6" i="41"/>
  <c r="AH6" i="26"/>
  <c r="AG6" i="26"/>
  <c r="AG6" i="25"/>
  <c r="AH6" i="24"/>
  <c r="AG6" i="24"/>
  <c r="AG6" i="23"/>
  <c r="AH6" i="22"/>
  <c r="AG6" i="22"/>
  <c r="AH6" i="21"/>
  <c r="AG6" i="21"/>
  <c r="AG6" i="19"/>
  <c r="AH6" i="20"/>
  <c r="AG6" i="20"/>
  <c r="AG6" i="18"/>
  <c r="AG6" i="17"/>
  <c r="AG6" i="16"/>
  <c r="AG6" i="14"/>
  <c r="S124" i="42"/>
  <c r="T124" i="42" s="1"/>
  <c r="S125" i="42"/>
  <c r="T125" i="42" s="1"/>
  <c r="S126" i="42"/>
  <c r="S127" i="42"/>
  <c r="X127" i="42"/>
  <c r="S128" i="42"/>
  <c r="S129" i="42"/>
  <c r="S130" i="42"/>
  <c r="S131" i="42"/>
  <c r="S132" i="42"/>
  <c r="Y132" i="42" s="1"/>
  <c r="S133" i="42"/>
  <c r="T133" i="42" s="1"/>
  <c r="X125" i="42"/>
  <c r="W124" i="42"/>
  <c r="S124" i="32"/>
  <c r="U124" i="32"/>
  <c r="S125" i="32"/>
  <c r="X125" i="32" s="1"/>
  <c r="S126" i="32"/>
  <c r="Y126" i="32" s="1"/>
  <c r="S127" i="32"/>
  <c r="V127" i="32" s="1"/>
  <c r="S128" i="32"/>
  <c r="S129" i="32"/>
  <c r="S130" i="32"/>
  <c r="S131" i="32"/>
  <c r="X131" i="32" s="1"/>
  <c r="S132" i="32"/>
  <c r="S133" i="32"/>
  <c r="W125" i="32"/>
  <c r="V125" i="32"/>
  <c r="S124" i="31"/>
  <c r="S125" i="31"/>
  <c r="V125" i="31"/>
  <c r="W125" i="31"/>
  <c r="S126" i="31"/>
  <c r="W126" i="31" s="1"/>
  <c r="S127" i="31"/>
  <c r="X127" i="31"/>
  <c r="S128" i="31"/>
  <c r="S129" i="31"/>
  <c r="S130" i="31"/>
  <c r="S131" i="31"/>
  <c r="S132" i="31"/>
  <c r="S133" i="31"/>
  <c r="U126" i="31"/>
  <c r="Y125" i="31"/>
  <c r="X125" i="31"/>
  <c r="U125" i="31"/>
  <c r="T125" i="31"/>
  <c r="S124" i="30"/>
  <c r="Y124" i="30"/>
  <c r="S125" i="30"/>
  <c r="S126" i="30"/>
  <c r="S127" i="30"/>
  <c r="S128" i="30"/>
  <c r="W128" i="30" s="1"/>
  <c r="Y128" i="30"/>
  <c r="S129" i="30"/>
  <c r="S130" i="30"/>
  <c r="S131" i="30"/>
  <c r="W131" i="30" s="1"/>
  <c r="S132" i="30"/>
  <c r="W132" i="30" s="1"/>
  <c r="S133" i="30"/>
  <c r="S124" i="20"/>
  <c r="S125" i="20"/>
  <c r="S126" i="20"/>
  <c r="Y126" i="20"/>
  <c r="S127" i="20"/>
  <c r="S128" i="20"/>
  <c r="S129" i="20"/>
  <c r="S130" i="20"/>
  <c r="S131" i="20"/>
  <c r="S132" i="20"/>
  <c r="S133" i="20"/>
  <c r="S124" i="18"/>
  <c r="V124" i="18"/>
  <c r="S125" i="18"/>
  <c r="S126" i="18"/>
  <c r="Y126" i="18"/>
  <c r="T126" i="18"/>
  <c r="S127" i="18"/>
  <c r="T127" i="18" s="1"/>
  <c r="S128" i="18"/>
  <c r="Y128" i="18"/>
  <c r="S129" i="18"/>
  <c r="S130" i="18"/>
  <c r="S131" i="18"/>
  <c r="S132" i="18"/>
  <c r="S133" i="18"/>
  <c r="X126" i="18"/>
  <c r="W126" i="18"/>
  <c r="S124" i="17"/>
  <c r="T124" i="17" s="1"/>
  <c r="X124" i="17"/>
  <c r="S125" i="17"/>
  <c r="S126" i="17"/>
  <c r="S127" i="17"/>
  <c r="W127" i="17" s="1"/>
  <c r="X127" i="17"/>
  <c r="S128" i="17"/>
  <c r="U128" i="17"/>
  <c r="S129" i="17"/>
  <c r="W129" i="17" s="1"/>
  <c r="S130" i="17"/>
  <c r="S131" i="17"/>
  <c r="S132" i="17"/>
  <c r="S133" i="17"/>
  <c r="U133" i="17" s="1"/>
  <c r="S124" i="16"/>
  <c r="W124" i="16"/>
  <c r="S125" i="16"/>
  <c r="S126" i="16"/>
  <c r="T126" i="16" s="1"/>
  <c r="S127" i="16"/>
  <c r="X127" i="16"/>
  <c r="S128" i="16"/>
  <c r="Y128" i="16"/>
  <c r="S129" i="16"/>
  <c r="S130" i="16"/>
  <c r="S131" i="16"/>
  <c r="Y131" i="16" s="1"/>
  <c r="S132" i="16"/>
  <c r="X132" i="16" s="1"/>
  <c r="S133" i="16"/>
  <c r="Y127" i="16"/>
  <c r="X124" i="16"/>
  <c r="S133" i="15"/>
  <c r="Y133" i="15" s="1"/>
  <c r="S132" i="15"/>
  <c r="S131" i="15"/>
  <c r="S130" i="15"/>
  <c r="S129" i="15"/>
  <c r="S128" i="15"/>
  <c r="X128" i="15"/>
  <c r="S127" i="15"/>
  <c r="S126" i="15"/>
  <c r="X126" i="15" s="1"/>
  <c r="S125" i="15"/>
  <c r="X125" i="15" s="1"/>
  <c r="W125" i="15"/>
  <c r="S124" i="15"/>
  <c r="S124" i="14"/>
  <c r="S125" i="14"/>
  <c r="V125" i="14"/>
  <c r="S126" i="14"/>
  <c r="W126" i="14" s="1"/>
  <c r="S127" i="14"/>
  <c r="U127" i="14" s="1"/>
  <c r="S128" i="14"/>
  <c r="Y128" i="14" s="1"/>
  <c r="S129" i="14"/>
  <c r="S130" i="14"/>
  <c r="S131" i="14"/>
  <c r="Y131" i="14" s="1"/>
  <c r="S132" i="14"/>
  <c r="S133" i="14"/>
  <c r="X126" i="14"/>
  <c r="S120" i="29"/>
  <c r="S121" i="29"/>
  <c r="S122" i="29"/>
  <c r="S123" i="29"/>
  <c r="S124" i="29"/>
  <c r="S125" i="29"/>
  <c r="S126" i="29"/>
  <c r="S127" i="29"/>
  <c r="S128" i="29"/>
  <c r="Y128" i="29"/>
  <c r="S129" i="29"/>
  <c r="X129" i="29"/>
  <c r="S130" i="29"/>
  <c r="S131" i="29"/>
  <c r="S132" i="29"/>
  <c r="T132" i="29" s="1"/>
  <c r="S133" i="29"/>
  <c r="S124" i="41"/>
  <c r="V124" i="41" s="1"/>
  <c r="S125" i="41"/>
  <c r="Y125" i="41" s="1"/>
  <c r="S126" i="41"/>
  <c r="T126" i="41" s="1"/>
  <c r="S127" i="41"/>
  <c r="S128" i="41"/>
  <c r="Y128" i="41" s="1"/>
  <c r="S129" i="41"/>
  <c r="S130" i="41"/>
  <c r="S131" i="41"/>
  <c r="S132" i="41"/>
  <c r="U132" i="41" s="1"/>
  <c r="S133" i="41"/>
  <c r="X125" i="41"/>
  <c r="W124" i="41"/>
  <c r="S112" i="26"/>
  <c r="T112" i="26"/>
  <c r="S113" i="26"/>
  <c r="T113" i="26" s="1"/>
  <c r="S114" i="26"/>
  <c r="S115" i="26"/>
  <c r="Y115" i="26" s="1"/>
  <c r="V115" i="26"/>
  <c r="S116" i="26"/>
  <c r="Y116" i="26" s="1"/>
  <c r="S117" i="26"/>
  <c r="W117" i="26" s="1"/>
  <c r="U117" i="26"/>
  <c r="X117" i="26"/>
  <c r="V117" i="26"/>
  <c r="S118" i="26"/>
  <c r="S119" i="26"/>
  <c r="X119" i="26" s="1"/>
  <c r="S120" i="26"/>
  <c r="S121" i="26"/>
  <c r="Y121" i="26" s="1"/>
  <c r="T121" i="26"/>
  <c r="S122" i="26"/>
  <c r="X122" i="26"/>
  <c r="U122" i="26"/>
  <c r="S123" i="26"/>
  <c r="X123" i="26" s="1"/>
  <c r="S124" i="26"/>
  <c r="W124" i="26"/>
  <c r="Y124" i="26"/>
  <c r="S125" i="26"/>
  <c r="S126" i="26"/>
  <c r="T126" i="26"/>
  <c r="X126" i="26"/>
  <c r="Y126" i="26"/>
  <c r="S127" i="26"/>
  <c r="T127" i="26"/>
  <c r="S128" i="26"/>
  <c r="T128" i="26"/>
  <c r="S129" i="26"/>
  <c r="T129" i="26"/>
  <c r="S130" i="26"/>
  <c r="S131" i="26"/>
  <c r="Y131" i="26" s="1"/>
  <c r="S132" i="26"/>
  <c r="S133" i="26"/>
  <c r="X133" i="26"/>
  <c r="T133" i="26"/>
  <c r="S123" i="23"/>
  <c r="S124" i="23"/>
  <c r="Y124" i="23" s="1"/>
  <c r="S125" i="23"/>
  <c r="X125" i="23" s="1"/>
  <c r="W125" i="23"/>
  <c r="S126" i="23"/>
  <c r="X126" i="23"/>
  <c r="T126" i="23"/>
  <c r="S127" i="23"/>
  <c r="S128" i="23"/>
  <c r="X128" i="23" s="1"/>
  <c r="W128" i="23"/>
  <c r="S129" i="23"/>
  <c r="U129" i="23"/>
  <c r="S130" i="23"/>
  <c r="S131" i="23"/>
  <c r="S132" i="23"/>
  <c r="S133" i="23"/>
  <c r="T128" i="23"/>
  <c r="V126" i="23"/>
  <c r="C52" i="33"/>
  <c r="C53" i="33"/>
  <c r="C54" i="33"/>
  <c r="C55" i="33"/>
  <c r="C56" i="33"/>
  <c r="C57" i="33"/>
  <c r="C58" i="33"/>
  <c r="C59" i="33"/>
  <c r="C60" i="33"/>
  <c r="R99" i="34" s="1"/>
  <c r="C61" i="33"/>
  <c r="S124" i="25"/>
  <c r="S125" i="25"/>
  <c r="V125" i="25"/>
  <c r="S126" i="25"/>
  <c r="Y126" i="25" s="1"/>
  <c r="S127" i="25"/>
  <c r="S128" i="25"/>
  <c r="U128" i="25" s="1"/>
  <c r="S129" i="25"/>
  <c r="S130" i="25"/>
  <c r="S131" i="25"/>
  <c r="S132" i="25"/>
  <c r="S133" i="25"/>
  <c r="V133" i="25" s="1"/>
  <c r="S116" i="22"/>
  <c r="U116" i="22"/>
  <c r="S117" i="22"/>
  <c r="V117" i="22"/>
  <c r="S118" i="22"/>
  <c r="Y118" i="22"/>
  <c r="S119" i="22"/>
  <c r="W119" i="22" s="1"/>
  <c r="S120" i="22"/>
  <c r="U120" i="22" s="1"/>
  <c r="Y120" i="22"/>
  <c r="S121" i="22"/>
  <c r="S122" i="22"/>
  <c r="S123" i="22"/>
  <c r="S124" i="22"/>
  <c r="S125" i="22"/>
  <c r="S126" i="22"/>
  <c r="S127" i="22"/>
  <c r="S128" i="22"/>
  <c r="S129" i="22"/>
  <c r="S130" i="22"/>
  <c r="S131" i="22"/>
  <c r="S132" i="22"/>
  <c r="V132" i="22" s="1"/>
  <c r="S133" i="22"/>
  <c r="T133" i="22" s="1"/>
  <c r="W118" i="22"/>
  <c r="V118" i="22"/>
  <c r="U118" i="22"/>
  <c r="T118" i="22"/>
  <c r="S116" i="24"/>
  <c r="S117" i="24"/>
  <c r="T117" i="24" s="1"/>
  <c r="S118" i="24"/>
  <c r="U118" i="24" s="1"/>
  <c r="S119" i="24"/>
  <c r="S120" i="24"/>
  <c r="U120" i="24" s="1"/>
  <c r="S121" i="24"/>
  <c r="S122" i="24"/>
  <c r="S123" i="24"/>
  <c r="S124" i="24"/>
  <c r="S125" i="24"/>
  <c r="S126" i="24"/>
  <c r="V126" i="24" s="1"/>
  <c r="S127" i="24"/>
  <c r="S128" i="24"/>
  <c r="S129" i="24"/>
  <c r="S130" i="24"/>
  <c r="S131" i="24"/>
  <c r="S132" i="24"/>
  <c r="S133" i="24"/>
  <c r="W133" i="24" s="1"/>
  <c r="S123" i="21"/>
  <c r="W123" i="21" s="1"/>
  <c r="S124" i="21"/>
  <c r="S125" i="21"/>
  <c r="W125" i="21" s="1"/>
  <c r="Y125" i="21"/>
  <c r="S126" i="21"/>
  <c r="S127" i="21"/>
  <c r="Y127" i="21"/>
  <c r="S128" i="21"/>
  <c r="S129" i="21"/>
  <c r="S130" i="21"/>
  <c r="S131" i="21"/>
  <c r="V131" i="21" s="1"/>
  <c r="S132" i="21"/>
  <c r="W132" i="21" s="1"/>
  <c r="S133" i="21"/>
  <c r="U123" i="21"/>
  <c r="S111" i="21"/>
  <c r="S112" i="21"/>
  <c r="S113" i="21"/>
  <c r="S114" i="21"/>
  <c r="S115" i="21"/>
  <c r="S116" i="21"/>
  <c r="S117" i="21"/>
  <c r="S118" i="21"/>
  <c r="S119" i="21"/>
  <c r="S120" i="21"/>
  <c r="S121" i="21"/>
  <c r="S122" i="21"/>
  <c r="S124" i="19"/>
  <c r="Y124" i="19" s="1"/>
  <c r="T124" i="19"/>
  <c r="S125" i="19"/>
  <c r="T125" i="19"/>
  <c r="S126" i="19"/>
  <c r="W126" i="19" s="1"/>
  <c r="S127" i="19"/>
  <c r="V127" i="19"/>
  <c r="S128" i="19"/>
  <c r="S129" i="19"/>
  <c r="U129" i="19"/>
  <c r="S130" i="19"/>
  <c r="S131" i="19"/>
  <c r="T131" i="19" s="1"/>
  <c r="S132" i="19"/>
  <c r="W132" i="19" s="1"/>
  <c r="T132" i="19"/>
  <c r="S133" i="19"/>
  <c r="T133" i="19"/>
  <c r="U133" i="19"/>
  <c r="S111" i="19"/>
  <c r="S112" i="19"/>
  <c r="S113" i="19"/>
  <c r="S114" i="19"/>
  <c r="V127" i="15"/>
  <c r="X120" i="22"/>
  <c r="U126" i="23"/>
  <c r="V131" i="26"/>
  <c r="V125" i="15"/>
  <c r="W126" i="16"/>
  <c r="W125" i="17"/>
  <c r="T128" i="17"/>
  <c r="X124" i="18"/>
  <c r="X126" i="30"/>
  <c r="Y125" i="17"/>
  <c r="X124" i="32"/>
  <c r="Y127" i="18"/>
  <c r="Y127" i="31"/>
  <c r="Y124" i="32"/>
  <c r="Y128" i="17"/>
  <c r="Y127" i="26"/>
  <c r="U133" i="26"/>
  <c r="Y133" i="26"/>
  <c r="U131" i="19"/>
  <c r="V125" i="21"/>
  <c r="W125" i="25"/>
  <c r="V125" i="23"/>
  <c r="W125" i="14"/>
  <c r="X125" i="21"/>
  <c r="W125" i="42"/>
  <c r="Y125" i="42"/>
  <c r="X124" i="26"/>
  <c r="U124" i="30"/>
  <c r="V124" i="30"/>
  <c r="V124" i="26"/>
  <c r="W124" i="30"/>
  <c r="T124" i="21"/>
  <c r="U124" i="26"/>
  <c r="U124" i="16"/>
  <c r="X124" i="30"/>
  <c r="V124" i="32"/>
  <c r="V124" i="16"/>
  <c r="W124" i="32"/>
  <c r="V124" i="21"/>
  <c r="W123" i="26"/>
  <c r="U123" i="26"/>
  <c r="T122" i="26"/>
  <c r="Y119" i="22"/>
  <c r="Y119" i="26"/>
  <c r="X118" i="22"/>
  <c r="W117" i="24"/>
  <c r="T117" i="26"/>
  <c r="Y117" i="26"/>
  <c r="W126" i="20"/>
  <c r="T126" i="20"/>
  <c r="X126" i="20"/>
  <c r="Y124" i="42"/>
  <c r="T127" i="42"/>
  <c r="U127" i="42"/>
  <c r="U125" i="42"/>
  <c r="V126" i="42"/>
  <c r="W127" i="42"/>
  <c r="V127" i="42"/>
  <c r="T124" i="32"/>
  <c r="W126" i="32"/>
  <c r="Y125" i="32"/>
  <c r="T125" i="32"/>
  <c r="U125" i="32"/>
  <c r="W127" i="32"/>
  <c r="T127" i="31"/>
  <c r="V127" i="31"/>
  <c r="T128" i="30"/>
  <c r="U128" i="30"/>
  <c r="T124" i="30"/>
  <c r="X124" i="20"/>
  <c r="T127" i="20"/>
  <c r="U126" i="20"/>
  <c r="V127" i="20"/>
  <c r="V126" i="20"/>
  <c r="X128" i="20"/>
  <c r="T128" i="18"/>
  <c r="Y124" i="18"/>
  <c r="U128" i="18"/>
  <c r="V128" i="18"/>
  <c r="U126" i="18"/>
  <c r="W128" i="18"/>
  <c r="T124" i="18"/>
  <c r="V126" i="18"/>
  <c r="X128" i="18"/>
  <c r="Y127" i="17"/>
  <c r="U127" i="17"/>
  <c r="V128" i="17"/>
  <c r="T127" i="17"/>
  <c r="T125" i="17"/>
  <c r="V127" i="17"/>
  <c r="W128" i="17"/>
  <c r="U125" i="17"/>
  <c r="X128" i="17"/>
  <c r="T128" i="16"/>
  <c r="Y124" i="16"/>
  <c r="T127" i="16"/>
  <c r="U127" i="16"/>
  <c r="V128" i="16"/>
  <c r="V127" i="16"/>
  <c r="T124" i="16"/>
  <c r="W127" i="16"/>
  <c r="X128" i="16"/>
  <c r="V126" i="15"/>
  <c r="Y128" i="15"/>
  <c r="W127" i="15"/>
  <c r="V128" i="15"/>
  <c r="X124" i="15"/>
  <c r="Y125" i="15"/>
  <c r="T128" i="15"/>
  <c r="U128" i="15"/>
  <c r="T125" i="15"/>
  <c r="W128" i="15"/>
  <c r="U125" i="15"/>
  <c r="T127" i="14"/>
  <c r="U128" i="14"/>
  <c r="V128" i="14"/>
  <c r="W128" i="14"/>
  <c r="W127" i="14"/>
  <c r="X128" i="14"/>
  <c r="U128" i="29"/>
  <c r="V128" i="29"/>
  <c r="W128" i="29"/>
  <c r="T127" i="29"/>
  <c r="X128" i="29"/>
  <c r="T128" i="29"/>
  <c r="U129" i="29"/>
  <c r="V129" i="29"/>
  <c r="U128" i="41"/>
  <c r="T124" i="41"/>
  <c r="X128" i="41"/>
  <c r="T131" i="26"/>
  <c r="Y128" i="26"/>
  <c r="X127" i="26"/>
  <c r="W126" i="26"/>
  <c r="T123" i="26"/>
  <c r="Y112" i="26"/>
  <c r="Y129" i="26"/>
  <c r="W127" i="26"/>
  <c r="V126" i="26"/>
  <c r="Y113" i="26"/>
  <c r="X112" i="26"/>
  <c r="X129" i="26"/>
  <c r="W128" i="26"/>
  <c r="V127" i="26"/>
  <c r="U126" i="26"/>
  <c r="Y122" i="26"/>
  <c r="X121" i="26"/>
  <c r="Y114" i="26"/>
  <c r="X113" i="26"/>
  <c r="W112" i="26"/>
  <c r="W129" i="26"/>
  <c r="V128" i="26"/>
  <c r="U127" i="26"/>
  <c r="W121" i="26"/>
  <c r="W113" i="26"/>
  <c r="V112" i="26"/>
  <c r="V129" i="26"/>
  <c r="V121" i="26"/>
  <c r="V113" i="26"/>
  <c r="U112" i="26"/>
  <c r="U129" i="26"/>
  <c r="U121" i="26"/>
  <c r="U113" i="26"/>
  <c r="Y126" i="23"/>
  <c r="Y125" i="23"/>
  <c r="U128" i="23"/>
  <c r="T125" i="23"/>
  <c r="U125" i="23"/>
  <c r="X125" i="25"/>
  <c r="Y125" i="25"/>
  <c r="T128" i="25"/>
  <c r="T127" i="25"/>
  <c r="U127" i="25"/>
  <c r="V128" i="25"/>
  <c r="T125" i="25"/>
  <c r="U126" i="25"/>
  <c r="V127" i="25"/>
  <c r="W128" i="25"/>
  <c r="U125" i="25"/>
  <c r="W127" i="25"/>
  <c r="X128" i="25"/>
  <c r="W116" i="22"/>
  <c r="X117" i="22"/>
  <c r="X116" i="22"/>
  <c r="T120" i="22"/>
  <c r="V116" i="22"/>
  <c r="W117" i="22"/>
  <c r="Y116" i="22"/>
  <c r="T117" i="22"/>
  <c r="T116" i="22"/>
  <c r="U117" i="22"/>
  <c r="X117" i="24"/>
  <c r="Y118" i="24"/>
  <c r="U119" i="24"/>
  <c r="V119" i="24"/>
  <c r="U117" i="24"/>
  <c r="T127" i="21"/>
  <c r="U127" i="21"/>
  <c r="T125" i="21"/>
  <c r="V127" i="21"/>
  <c r="W127" i="21"/>
  <c r="X127" i="21"/>
  <c r="V129" i="19"/>
  <c r="T127" i="19"/>
  <c r="Y125" i="19"/>
  <c r="X125" i="19"/>
  <c r="Y127" i="19"/>
  <c r="W125" i="19"/>
  <c r="Y133" i="19"/>
  <c r="X127" i="19"/>
  <c r="V125" i="19"/>
  <c r="X133" i="19"/>
  <c r="W133" i="19"/>
  <c r="V133" i="19"/>
  <c r="U132" i="19"/>
  <c r="U125" i="19"/>
  <c r="S175" i="42"/>
  <c r="V175" i="42" s="1"/>
  <c r="T175" i="42"/>
  <c r="S176" i="42"/>
  <c r="S177" i="42"/>
  <c r="S178" i="42"/>
  <c r="S179" i="42"/>
  <c r="T179" i="42" s="1"/>
  <c r="S175" i="32"/>
  <c r="T175" i="32"/>
  <c r="S176" i="32"/>
  <c r="S177" i="32"/>
  <c r="S178" i="32"/>
  <c r="Y178" i="32" s="1"/>
  <c r="S179" i="32"/>
  <c r="S175" i="31"/>
  <c r="S176" i="31"/>
  <c r="U176" i="31"/>
  <c r="S177" i="31"/>
  <c r="X177" i="31" s="1"/>
  <c r="S178" i="31"/>
  <c r="W178" i="31"/>
  <c r="S179" i="31"/>
  <c r="S175" i="30"/>
  <c r="W175" i="30" s="1"/>
  <c r="S176" i="30"/>
  <c r="X176" i="30" s="1"/>
  <c r="S177" i="30"/>
  <c r="U177" i="30" s="1"/>
  <c r="V177" i="30"/>
  <c r="S178" i="30"/>
  <c r="W178" i="30"/>
  <c r="S179" i="30"/>
  <c r="Y179" i="30" s="1"/>
  <c r="X179" i="30"/>
  <c r="S175" i="29"/>
  <c r="S176" i="29"/>
  <c r="V176" i="29" s="1"/>
  <c r="S177" i="29"/>
  <c r="V177" i="29" s="1"/>
  <c r="S178" i="29"/>
  <c r="W178" i="29" s="1"/>
  <c r="X178" i="29"/>
  <c r="S179" i="29"/>
  <c r="S175" i="41"/>
  <c r="S176" i="41"/>
  <c r="Y176" i="41" s="1"/>
  <c r="S177" i="41"/>
  <c r="V177" i="41"/>
  <c r="S178" i="41"/>
  <c r="W178" i="41"/>
  <c r="S179" i="41"/>
  <c r="X179" i="41"/>
  <c r="S175" i="26"/>
  <c r="U175" i="26" s="1"/>
  <c r="S176" i="26"/>
  <c r="T176" i="26"/>
  <c r="S177" i="26"/>
  <c r="X177" i="26" s="1"/>
  <c r="V177" i="26"/>
  <c r="S178" i="26"/>
  <c r="S179" i="26"/>
  <c r="X179" i="26"/>
  <c r="S175" i="25"/>
  <c r="T175" i="25" s="1"/>
  <c r="S176" i="25"/>
  <c r="V176" i="25" s="1"/>
  <c r="T176" i="25"/>
  <c r="S177" i="25"/>
  <c r="S178" i="25"/>
  <c r="S179" i="25"/>
  <c r="W179" i="25" s="1"/>
  <c r="S175" i="24"/>
  <c r="T175" i="24" s="1"/>
  <c r="S176" i="24"/>
  <c r="S177" i="24"/>
  <c r="U177" i="24"/>
  <c r="S178" i="24"/>
  <c r="W178" i="24" s="1"/>
  <c r="X178" i="24"/>
  <c r="S179" i="24"/>
  <c r="Y179" i="24"/>
  <c r="S175" i="23"/>
  <c r="Y175" i="23" s="1"/>
  <c r="T175" i="23"/>
  <c r="S176" i="23"/>
  <c r="T176" i="23"/>
  <c r="S177" i="23"/>
  <c r="U177" i="23"/>
  <c r="S178" i="23"/>
  <c r="Y178" i="23" s="1"/>
  <c r="W178" i="23"/>
  <c r="S179" i="23"/>
  <c r="W179" i="23" s="1"/>
  <c r="S175" i="22"/>
  <c r="T175" i="22"/>
  <c r="S176" i="22"/>
  <c r="S177" i="22"/>
  <c r="S178" i="22"/>
  <c r="X178" i="22"/>
  <c r="S179" i="22"/>
  <c r="T179" i="22" s="1"/>
  <c r="S175" i="21"/>
  <c r="S176" i="21"/>
  <c r="S177" i="21"/>
  <c r="U177" i="21" s="1"/>
  <c r="S178" i="21"/>
  <c r="S179" i="21"/>
  <c r="S175" i="20"/>
  <c r="V175" i="20" s="1"/>
  <c r="S176" i="20"/>
  <c r="T176" i="20"/>
  <c r="S177" i="20"/>
  <c r="T177" i="20" s="1"/>
  <c r="S178" i="20"/>
  <c r="S179" i="20"/>
  <c r="T179" i="20" s="1"/>
  <c r="S175" i="19"/>
  <c r="S176" i="19"/>
  <c r="S177" i="19"/>
  <c r="X177" i="19" s="1"/>
  <c r="Y177" i="19"/>
  <c r="S178" i="19"/>
  <c r="X178" i="19" s="1"/>
  <c r="S179" i="19"/>
  <c r="U179" i="19"/>
  <c r="S175" i="18"/>
  <c r="S176" i="18"/>
  <c r="V176" i="18" s="1"/>
  <c r="S177" i="18"/>
  <c r="W177" i="18" s="1"/>
  <c r="S178" i="18"/>
  <c r="T178" i="18" s="1"/>
  <c r="V178" i="18"/>
  <c r="S179" i="18"/>
  <c r="S175" i="17"/>
  <c r="X175" i="17" s="1"/>
  <c r="U175" i="17"/>
  <c r="S176" i="17"/>
  <c r="S177" i="17"/>
  <c r="W177" i="17"/>
  <c r="S178" i="17"/>
  <c r="S179" i="17"/>
  <c r="U179" i="17" s="1"/>
  <c r="S175" i="16"/>
  <c r="Y175" i="16" s="1"/>
  <c r="S176" i="16"/>
  <c r="V176" i="16" s="1"/>
  <c r="T176" i="16"/>
  <c r="S177" i="16"/>
  <c r="S178" i="16"/>
  <c r="Y178" i="16" s="1"/>
  <c r="W178" i="16"/>
  <c r="S179" i="16"/>
  <c r="S175" i="15"/>
  <c r="Y175" i="15" s="1"/>
  <c r="S176" i="15"/>
  <c r="T176" i="15" s="1"/>
  <c r="S177" i="15"/>
  <c r="S178" i="15"/>
  <c r="S179" i="15"/>
  <c r="U179" i="15" s="1"/>
  <c r="S175" i="14"/>
  <c r="T175" i="14"/>
  <c r="S176" i="14"/>
  <c r="S177" i="14"/>
  <c r="S178" i="14"/>
  <c r="S179" i="14"/>
  <c r="C107" i="33"/>
  <c r="R64" i="34"/>
  <c r="C106" i="33"/>
  <c r="R63" i="34"/>
  <c r="C105" i="33"/>
  <c r="R62" i="34"/>
  <c r="C104" i="33"/>
  <c r="R61" i="34" s="1"/>
  <c r="C103" i="33"/>
  <c r="R60" i="34"/>
  <c r="D27" i="5"/>
  <c r="D28" i="5"/>
  <c r="D29" i="5"/>
  <c r="D30" i="5"/>
  <c r="D31" i="5"/>
  <c r="D52" i="5"/>
  <c r="D53" i="5"/>
  <c r="D54" i="5"/>
  <c r="D55" i="5"/>
  <c r="D56" i="5"/>
  <c r="U178" i="42"/>
  <c r="U179" i="20"/>
  <c r="T178" i="31"/>
  <c r="U178" i="30"/>
  <c r="T177" i="30"/>
  <c r="U178" i="20"/>
  <c r="U178" i="18"/>
  <c r="T175" i="18"/>
  <c r="W178" i="18"/>
  <c r="W177" i="15"/>
  <c r="V178" i="29"/>
  <c r="U178" i="41"/>
  <c r="U179" i="41"/>
  <c r="U177" i="26"/>
  <c r="U179" i="26"/>
  <c r="X179" i="24"/>
  <c r="U179" i="24"/>
  <c r="W179" i="24"/>
  <c r="V179" i="24"/>
  <c r="T179" i="24"/>
  <c r="W178" i="22"/>
  <c r="X179" i="16"/>
  <c r="V179" i="16"/>
  <c r="U179" i="16"/>
  <c r="V179" i="25"/>
  <c r="W179" i="26"/>
  <c r="T179" i="16"/>
  <c r="W179" i="41"/>
  <c r="T177" i="26"/>
  <c r="U178" i="29"/>
  <c r="X175" i="29"/>
  <c r="V178" i="41"/>
  <c r="T176" i="31"/>
  <c r="T178" i="42"/>
  <c r="V177" i="15"/>
  <c r="V178" i="20"/>
  <c r="V178" i="22"/>
  <c r="Y175" i="25"/>
  <c r="V178" i="26"/>
  <c r="U178" i="25"/>
  <c r="V178" i="31"/>
  <c r="U178" i="23"/>
  <c r="U178" i="31"/>
  <c r="U178" i="22"/>
  <c r="Y179" i="19"/>
  <c r="X179" i="19"/>
  <c r="W179" i="19"/>
  <c r="V179" i="19"/>
  <c r="T179" i="19"/>
  <c r="Y175" i="21"/>
  <c r="X175" i="21"/>
  <c r="T177" i="21"/>
  <c r="W178" i="17"/>
  <c r="T175" i="17"/>
  <c r="V177" i="17"/>
  <c r="U177" i="17"/>
  <c r="T177" i="17"/>
  <c r="T177" i="14"/>
  <c r="T179" i="14"/>
  <c r="U177" i="32"/>
  <c r="T177" i="32"/>
  <c r="W177" i="19"/>
  <c r="V177" i="19"/>
  <c r="U177" i="19"/>
  <c r="T177" i="23"/>
  <c r="T177" i="24"/>
  <c r="T177" i="19"/>
  <c r="T176" i="19"/>
  <c r="W175" i="14"/>
  <c r="X175" i="42"/>
  <c r="Y175" i="14"/>
  <c r="X175" i="14"/>
  <c r="V175" i="14"/>
  <c r="W175" i="42"/>
  <c r="U175" i="14"/>
  <c r="W178" i="42"/>
  <c r="Y175" i="32"/>
  <c r="W175" i="32"/>
  <c r="X177" i="32"/>
  <c r="V175" i="32"/>
  <c r="Y176" i="32"/>
  <c r="U175" i="32"/>
  <c r="X175" i="32"/>
  <c r="Y176" i="31"/>
  <c r="X176" i="31"/>
  <c r="Y178" i="31"/>
  <c r="X178" i="31"/>
  <c r="W177" i="31"/>
  <c r="U175" i="31"/>
  <c r="T178" i="30"/>
  <c r="Y175" i="30"/>
  <c r="Y177" i="30"/>
  <c r="X177" i="30"/>
  <c r="W177" i="30"/>
  <c r="U175" i="30"/>
  <c r="Y177" i="29"/>
  <c r="W176" i="29"/>
  <c r="U176" i="29"/>
  <c r="Y177" i="41"/>
  <c r="X177" i="41"/>
  <c r="X178" i="41"/>
  <c r="W177" i="41"/>
  <c r="V176" i="41"/>
  <c r="Y175" i="26"/>
  <c r="Y177" i="26"/>
  <c r="Y179" i="26"/>
  <c r="W177" i="26"/>
  <c r="U176" i="26"/>
  <c r="X176" i="25"/>
  <c r="W176" i="25"/>
  <c r="T179" i="25"/>
  <c r="X179" i="25"/>
  <c r="U176" i="25"/>
  <c r="W177" i="25"/>
  <c r="Y177" i="24"/>
  <c r="X177" i="24"/>
  <c r="V175" i="24"/>
  <c r="W177" i="24"/>
  <c r="U175" i="24"/>
  <c r="V177" i="24"/>
  <c r="T178" i="23"/>
  <c r="Y176" i="23"/>
  <c r="X176" i="23"/>
  <c r="X177" i="23"/>
  <c r="W176" i="23"/>
  <c r="X178" i="23"/>
  <c r="V176" i="23"/>
  <c r="U176" i="23"/>
  <c r="T178" i="22"/>
  <c r="Y175" i="22"/>
  <c r="W175" i="22"/>
  <c r="Y178" i="22"/>
  <c r="V175" i="22"/>
  <c r="X175" i="22"/>
  <c r="U175" i="22"/>
  <c r="Y177" i="21"/>
  <c r="Y178" i="21"/>
  <c r="V175" i="21"/>
  <c r="X176" i="21"/>
  <c r="W177" i="21"/>
  <c r="V176" i="21"/>
  <c r="U175" i="21"/>
  <c r="W178" i="21"/>
  <c r="Y176" i="20"/>
  <c r="X176" i="20"/>
  <c r="Y178" i="20"/>
  <c r="W176" i="20"/>
  <c r="X178" i="20"/>
  <c r="W177" i="20"/>
  <c r="V176" i="20"/>
  <c r="U176" i="20"/>
  <c r="Y176" i="19"/>
  <c r="W176" i="19"/>
  <c r="Y178" i="18"/>
  <c r="X176" i="18"/>
  <c r="X178" i="18"/>
  <c r="U176" i="18"/>
  <c r="Y175" i="17"/>
  <c r="T178" i="17"/>
  <c r="T179" i="17"/>
  <c r="Y177" i="17"/>
  <c r="W175" i="17"/>
  <c r="X177" i="17"/>
  <c r="V175" i="17"/>
  <c r="Y177" i="16"/>
  <c r="X176" i="16"/>
  <c r="X175" i="16"/>
  <c r="W176" i="16"/>
  <c r="V175" i="16"/>
  <c r="Y176" i="16"/>
  <c r="U176" i="16"/>
  <c r="X176" i="15"/>
  <c r="V176" i="15"/>
  <c r="U175" i="15"/>
  <c r="V177" i="14"/>
  <c r="X176" i="14"/>
  <c r="Y178" i="14"/>
  <c r="X177" i="14"/>
  <c r="W177" i="14"/>
  <c r="T124" i="14"/>
  <c r="U124" i="14"/>
  <c r="V124" i="14"/>
  <c r="W124" i="14"/>
  <c r="X124" i="14"/>
  <c r="S154" i="17"/>
  <c r="S138" i="17"/>
  <c r="S139" i="17"/>
  <c r="V139" i="17"/>
  <c r="S140" i="17"/>
  <c r="V140" i="17" s="1"/>
  <c r="S141" i="17"/>
  <c r="S142" i="17"/>
  <c r="S143" i="17"/>
  <c r="X143" i="17" s="1"/>
  <c r="V143" i="17"/>
  <c r="S144" i="17"/>
  <c r="S145" i="17"/>
  <c r="V145" i="17" s="1"/>
  <c r="S146" i="17"/>
  <c r="S137" i="17"/>
  <c r="S112" i="17"/>
  <c r="S113" i="17"/>
  <c r="U113" i="17" s="1"/>
  <c r="S114" i="17"/>
  <c r="Y114" i="17" s="1"/>
  <c r="S115" i="17"/>
  <c r="S116" i="17"/>
  <c r="T116" i="17" s="1"/>
  <c r="S117" i="17"/>
  <c r="W117" i="17" s="1"/>
  <c r="S118" i="17"/>
  <c r="S119" i="17"/>
  <c r="S120" i="17"/>
  <c r="S121" i="17"/>
  <c r="T121" i="17"/>
  <c r="S122" i="17"/>
  <c r="X122" i="17" s="1"/>
  <c r="S123" i="17"/>
  <c r="S111" i="17"/>
  <c r="Y124" i="14"/>
  <c r="V177" i="42"/>
  <c r="U177" i="42"/>
  <c r="W177" i="42"/>
  <c r="T177" i="42"/>
  <c r="X177" i="42"/>
  <c r="Y177" i="42"/>
  <c r="Y145" i="17"/>
  <c r="Y143" i="17"/>
  <c r="Y139" i="17"/>
  <c r="X146" i="17"/>
  <c r="W146" i="17"/>
  <c r="U146" i="17"/>
  <c r="T146" i="17"/>
  <c r="X145" i="17"/>
  <c r="U145" i="17"/>
  <c r="V144" i="17"/>
  <c r="T143" i="17"/>
  <c r="X139" i="17"/>
  <c r="W139" i="17"/>
  <c r="T139" i="17"/>
  <c r="X116" i="17"/>
  <c r="U117" i="17"/>
  <c r="Y117" i="17"/>
  <c r="Y119" i="17"/>
  <c r="U121" i="17"/>
  <c r="V121" i="17"/>
  <c r="W121" i="17"/>
  <c r="V122" i="17"/>
  <c r="W122" i="17"/>
  <c r="T129" i="17"/>
  <c r="U129" i="17"/>
  <c r="V129" i="17"/>
  <c r="X129" i="17"/>
  <c r="Y129" i="17"/>
  <c r="T130" i="17"/>
  <c r="V130" i="17"/>
  <c r="W130" i="17"/>
  <c r="X130" i="17"/>
  <c r="T131" i="17"/>
  <c r="U131" i="17"/>
  <c r="V131" i="17"/>
  <c r="W131" i="17"/>
  <c r="X131" i="17"/>
  <c r="Y131" i="17"/>
  <c r="T133" i="17"/>
  <c r="V133" i="17"/>
  <c r="W133" i="17"/>
  <c r="X133" i="17"/>
  <c r="Y133" i="17"/>
  <c r="C42" i="34"/>
  <c r="C41" i="34"/>
  <c r="C40" i="34"/>
  <c r="C39" i="34"/>
  <c r="C38" i="34"/>
  <c r="C37" i="34"/>
  <c r="C36" i="34"/>
  <c r="C35" i="34"/>
  <c r="C34" i="34"/>
  <c r="C33" i="34"/>
  <c r="C32" i="34"/>
  <c r="C31" i="34"/>
  <c r="C30" i="34"/>
  <c r="C29" i="34"/>
  <c r="C28" i="34"/>
  <c r="C27" i="34"/>
  <c r="C26" i="34"/>
  <c r="C25" i="34"/>
  <c r="C24" i="34"/>
  <c r="A1" i="20"/>
  <c r="B44" i="4"/>
  <c r="B45" i="4"/>
  <c r="B46" i="4"/>
  <c r="B47" i="4"/>
  <c r="B48" i="4"/>
  <c r="B49" i="4"/>
  <c r="B43" i="4"/>
  <c r="A49" i="4"/>
  <c r="A48" i="4"/>
  <c r="A47" i="4"/>
  <c r="A46" i="4"/>
  <c r="A45" i="4"/>
  <c r="A44" i="4"/>
  <c r="A43" i="4"/>
  <c r="D46" i="34"/>
  <c r="D58" i="34"/>
  <c r="R123" i="34"/>
  <c r="R102" i="34"/>
  <c r="R66" i="34"/>
  <c r="D124" i="34"/>
  <c r="D109" i="34"/>
  <c r="D78" i="34"/>
  <c r="D92" i="34"/>
  <c r="W133" i="32"/>
  <c r="V131" i="32"/>
  <c r="Y133" i="31"/>
  <c r="X132" i="31"/>
  <c r="Y132" i="30"/>
  <c r="Y131" i="30"/>
  <c r="W133" i="41"/>
  <c r="Y132" i="41"/>
  <c r="Y131" i="25"/>
  <c r="X133" i="32"/>
  <c r="X133" i="41"/>
  <c r="Y133" i="32"/>
  <c r="T133" i="32"/>
  <c r="U133" i="32"/>
  <c r="V133" i="32"/>
  <c r="T132" i="32"/>
  <c r="U132" i="32"/>
  <c r="V132" i="32"/>
  <c r="W132" i="32"/>
  <c r="W131" i="32"/>
  <c r="Y131" i="32"/>
  <c r="T131" i="32"/>
  <c r="U131" i="32"/>
  <c r="T133" i="31"/>
  <c r="U133" i="31"/>
  <c r="V133" i="31"/>
  <c r="Y132" i="31"/>
  <c r="W132" i="31"/>
  <c r="T132" i="31"/>
  <c r="U132" i="31"/>
  <c r="V132" i="31"/>
  <c r="X131" i="31"/>
  <c r="Y131" i="31"/>
  <c r="U131" i="31"/>
  <c r="V131" i="31"/>
  <c r="Y133" i="30"/>
  <c r="U133" i="30"/>
  <c r="U132" i="30"/>
  <c r="V132" i="30"/>
  <c r="T132" i="30"/>
  <c r="X132" i="30"/>
  <c r="V131" i="30"/>
  <c r="U131" i="30"/>
  <c r="X131" i="30"/>
  <c r="T131" i="30"/>
  <c r="W133" i="29"/>
  <c r="Y132" i="29"/>
  <c r="Y131" i="29"/>
  <c r="X131" i="29"/>
  <c r="T131" i="29"/>
  <c r="V131" i="29"/>
  <c r="Y133" i="41"/>
  <c r="V133" i="41"/>
  <c r="T133" i="41"/>
  <c r="U133" i="41"/>
  <c r="X132" i="41"/>
  <c r="T132" i="41"/>
  <c r="V132" i="41"/>
  <c r="W132" i="41"/>
  <c r="T131" i="41"/>
  <c r="X132" i="25"/>
  <c r="T132" i="25"/>
  <c r="U132" i="25"/>
  <c r="V132" i="25"/>
  <c r="U131" i="25"/>
  <c r="W131" i="25"/>
  <c r="X131" i="25"/>
  <c r="T131" i="25"/>
  <c r="V131" i="25"/>
  <c r="U133" i="24"/>
  <c r="Y132" i="24"/>
  <c r="Y132" i="23"/>
  <c r="Y133" i="22"/>
  <c r="Y132" i="22"/>
  <c r="Y133" i="20"/>
  <c r="U132" i="20"/>
  <c r="Y133" i="18"/>
  <c r="Y133" i="16"/>
  <c r="Y132" i="16"/>
  <c r="Y132" i="15"/>
  <c r="R100" i="34"/>
  <c r="R98" i="34"/>
  <c r="Y133" i="42"/>
  <c r="X131" i="42"/>
  <c r="Y132" i="20"/>
  <c r="Y133" i="23"/>
  <c r="T133" i="21"/>
  <c r="Y133" i="21"/>
  <c r="W133" i="23"/>
  <c r="Y133" i="24"/>
  <c r="U132" i="24"/>
  <c r="V132" i="24"/>
  <c r="W132" i="24"/>
  <c r="U133" i="23"/>
  <c r="T132" i="23"/>
  <c r="U132" i="23"/>
  <c r="W132" i="23"/>
  <c r="V132" i="23"/>
  <c r="X132" i="23"/>
  <c r="V133" i="22"/>
  <c r="W133" i="22"/>
  <c r="U131" i="22"/>
  <c r="T132" i="22"/>
  <c r="U132" i="22"/>
  <c r="W132" i="22"/>
  <c r="X132" i="22"/>
  <c r="U133" i="21"/>
  <c r="V133" i="21"/>
  <c r="X131" i="21"/>
  <c r="U133" i="20"/>
  <c r="V133" i="20"/>
  <c r="V132" i="20"/>
  <c r="W133" i="20"/>
  <c r="W132" i="20"/>
  <c r="X133" i="20"/>
  <c r="T133" i="20"/>
  <c r="X132" i="20"/>
  <c r="T132" i="20"/>
  <c r="U131" i="20"/>
  <c r="V131" i="20"/>
  <c r="W131" i="20"/>
  <c r="T133" i="18"/>
  <c r="U133" i="18"/>
  <c r="V133" i="18"/>
  <c r="W133" i="18"/>
  <c r="X133" i="18"/>
  <c r="T133" i="16"/>
  <c r="U133" i="16"/>
  <c r="V133" i="16"/>
  <c r="W133" i="16"/>
  <c r="X133" i="16"/>
  <c r="U131" i="16"/>
  <c r="U132" i="16"/>
  <c r="V132" i="16"/>
  <c r="T132" i="16"/>
  <c r="W132" i="16"/>
  <c r="T131" i="16"/>
  <c r="V131" i="16"/>
  <c r="W131" i="16"/>
  <c r="X131" i="16"/>
  <c r="V133" i="15"/>
  <c r="W133" i="15"/>
  <c r="T133" i="15"/>
  <c r="U133" i="15"/>
  <c r="T132" i="15"/>
  <c r="U132" i="15"/>
  <c r="V132" i="15"/>
  <c r="W132" i="15"/>
  <c r="X132" i="15"/>
  <c r="U133" i="42"/>
  <c r="U131" i="42"/>
  <c r="Y131" i="42"/>
  <c r="T131" i="42"/>
  <c r="V131" i="42"/>
  <c r="W131" i="42"/>
  <c r="T132" i="42"/>
  <c r="U132" i="42"/>
  <c r="V132" i="42"/>
  <c r="W132" i="42"/>
  <c r="X132" i="42"/>
  <c r="C67" i="4"/>
  <c r="B67" i="4"/>
  <c r="XES2" i="14"/>
  <c r="B52" i="4"/>
  <c r="B51" i="4"/>
  <c r="D72" i="4"/>
  <c r="B71" i="4"/>
  <c r="D70" i="4"/>
  <c r="B70" i="4"/>
  <c r="E67" i="4"/>
  <c r="B69" i="4"/>
  <c r="B68" i="4"/>
  <c r="B4" i="4"/>
  <c r="XES2" i="42"/>
  <c r="XER2" i="42"/>
  <c r="XES2" i="32"/>
  <c r="XER2" i="32"/>
  <c r="XES2" i="31"/>
  <c r="XER2" i="31"/>
  <c r="XES2" i="30"/>
  <c r="XER2" i="30"/>
  <c r="XES2" i="29"/>
  <c r="XER2" i="29"/>
  <c r="XES2" i="28"/>
  <c r="XER2" i="28"/>
  <c r="XES2" i="41"/>
  <c r="XER2" i="41"/>
  <c r="XES2" i="26"/>
  <c r="XER2" i="26"/>
  <c r="XES2" i="25"/>
  <c r="XER2" i="25"/>
  <c r="XES2" i="24"/>
  <c r="XER2" i="24"/>
  <c r="XES2" i="23"/>
  <c r="XER2" i="23"/>
  <c r="XES2" i="22"/>
  <c r="XER2" i="22"/>
  <c r="XES2" i="21"/>
  <c r="XER2" i="21"/>
  <c r="XES2" i="20"/>
  <c r="XER2" i="20"/>
  <c r="XES2" i="19"/>
  <c r="XER2" i="19"/>
  <c r="XES2" i="18"/>
  <c r="XER2" i="18"/>
  <c r="XES2" i="17"/>
  <c r="XER2" i="17"/>
  <c r="XES2" i="16"/>
  <c r="XER2" i="16"/>
  <c r="XES2" i="15"/>
  <c r="XER2" i="15"/>
  <c r="D67" i="4"/>
  <c r="XEQ2" i="17"/>
  <c r="XEQ2" i="28"/>
  <c r="XEQ2" i="25"/>
  <c r="XEQ2" i="42"/>
  <c r="XEQ2" i="23"/>
  <c r="XEQ2" i="18"/>
  <c r="XEQ2" i="26"/>
  <c r="XEQ2" i="21"/>
  <c r="XEQ2" i="29"/>
  <c r="XEQ2" i="16"/>
  <c r="XEQ2" i="32"/>
  <c r="XEQ2" i="19"/>
  <c r="XEQ2" i="41"/>
  <c r="XEQ2" i="22"/>
  <c r="XEQ2" i="30"/>
  <c r="XEQ2" i="20"/>
  <c r="W115" i="17"/>
  <c r="X115" i="17"/>
  <c r="V115" i="17"/>
  <c r="U115" i="17"/>
  <c r="X131" i="18"/>
  <c r="W131" i="18"/>
  <c r="V131" i="18"/>
  <c r="U131" i="18"/>
  <c r="X131" i="24"/>
  <c r="W131" i="24"/>
  <c r="V131" i="24"/>
  <c r="U131" i="24"/>
  <c r="X113" i="17"/>
  <c r="W113" i="17"/>
  <c r="V113" i="17"/>
  <c r="U176" i="30"/>
  <c r="W176" i="22"/>
  <c r="V176" i="22"/>
  <c r="X176" i="22"/>
  <c r="U176" i="22"/>
  <c r="XER2" i="14"/>
  <c r="T131" i="15"/>
  <c r="S157" i="28"/>
  <c r="W157" i="28"/>
  <c r="S118" i="28"/>
  <c r="W118" i="28"/>
  <c r="S152" i="28"/>
  <c r="W152" i="28"/>
  <c r="S138" i="28"/>
  <c r="X138" i="28" s="1"/>
  <c r="W138" i="28"/>
  <c r="U152" i="28"/>
  <c r="U138" i="28"/>
  <c r="U157" i="28"/>
  <c r="T152" i="28"/>
  <c r="T157" i="28"/>
  <c r="V152" i="28"/>
  <c r="V157" i="28"/>
  <c r="X118" i="28"/>
  <c r="X152" i="28"/>
  <c r="X131" i="15"/>
  <c r="W131" i="15"/>
  <c r="V131" i="15"/>
  <c r="U131" i="15"/>
  <c r="Y176" i="22"/>
  <c r="T176" i="22"/>
  <c r="Y113" i="17"/>
  <c r="T113" i="17"/>
  <c r="Y131" i="24"/>
  <c r="T131" i="24"/>
  <c r="Y115" i="17"/>
  <c r="T115" i="17"/>
  <c r="X114" i="17"/>
  <c r="Y131" i="18"/>
  <c r="T131" i="18"/>
  <c r="V114" i="17"/>
  <c r="T176" i="30"/>
  <c r="Y133" i="14"/>
  <c r="V132" i="14"/>
  <c r="V133" i="14"/>
  <c r="U132" i="14"/>
  <c r="W133" i="14"/>
  <c r="W131" i="14"/>
  <c r="X131" i="14"/>
  <c r="T132" i="14"/>
  <c r="U131" i="14"/>
  <c r="W132" i="14"/>
  <c r="X133" i="14"/>
  <c r="X132" i="14"/>
  <c r="U133" i="14"/>
  <c r="Y132" i="14"/>
  <c r="T131" i="14"/>
  <c r="T133" i="14"/>
  <c r="A1" i="22"/>
  <c r="A1" i="21"/>
  <c r="A1" i="19"/>
  <c r="A1" i="18"/>
  <c r="A1" i="17"/>
  <c r="A1" i="16"/>
  <c r="A1" i="15"/>
  <c r="Y131" i="15"/>
  <c r="B6" i="4"/>
  <c r="B7" i="4"/>
  <c r="B8" i="4"/>
  <c r="B9" i="4"/>
  <c r="A81" i="4"/>
  <c r="B81" i="4"/>
  <c r="A82" i="4"/>
  <c r="B82" i="4"/>
  <c r="A83" i="4"/>
  <c r="B83" i="4"/>
  <c r="A84" i="4"/>
  <c r="B84" i="4"/>
  <c r="A85" i="4"/>
  <c r="B85" i="4"/>
  <c r="A86" i="4"/>
  <c r="B86" i="4"/>
  <c r="A87" i="4"/>
  <c r="B87" i="4"/>
  <c r="A88" i="4"/>
  <c r="B88" i="4"/>
  <c r="A89" i="4"/>
  <c r="B89" i="4"/>
  <c r="A90" i="4"/>
  <c r="B90" i="4"/>
  <c r="A91" i="4"/>
  <c r="B91" i="4"/>
  <c r="A92" i="4"/>
  <c r="B92" i="4"/>
  <c r="A93" i="4"/>
  <c r="B93" i="4"/>
  <c r="A94" i="4"/>
  <c r="B94" i="4"/>
  <c r="A95" i="4"/>
  <c r="B95" i="4"/>
  <c r="A96" i="4"/>
  <c r="B96" i="4"/>
  <c r="A97" i="4"/>
  <c r="B97" i="4"/>
  <c r="A98" i="4"/>
  <c r="B98" i="4"/>
  <c r="A99" i="4"/>
  <c r="B99" i="4"/>
  <c r="A100" i="4"/>
  <c r="B100" i="4"/>
  <c r="A101" i="4"/>
  <c r="B101" i="4"/>
  <c r="A102" i="4"/>
  <c r="B102" i="4"/>
  <c r="B80" i="4"/>
  <c r="A80" i="4"/>
  <c r="D84" i="33"/>
  <c r="E84" i="33" s="1"/>
  <c r="F84" i="33" s="1"/>
  <c r="G84" i="33" s="1"/>
  <c r="H84" i="33" s="1"/>
  <c r="D77" i="33"/>
  <c r="E77" i="33"/>
  <c r="F77" i="33" s="1"/>
  <c r="G77" i="33"/>
  <c r="H77" i="33" s="1"/>
  <c r="D64" i="33"/>
  <c r="E64" i="33"/>
  <c r="F64" i="33" s="1"/>
  <c r="G64" i="33" s="1"/>
  <c r="H64" i="33" s="1"/>
  <c r="D38" i="33"/>
  <c r="E38" i="33"/>
  <c r="F38" i="33" s="1"/>
  <c r="G38" i="33" s="1"/>
  <c r="H38" i="33" s="1"/>
  <c r="D29" i="33"/>
  <c r="E29" i="33"/>
  <c r="F29" i="33" s="1"/>
  <c r="G29" i="33" s="1"/>
  <c r="H29" i="33" s="1"/>
  <c r="C102" i="33"/>
  <c r="R59" i="34"/>
  <c r="C101" i="33"/>
  <c r="R58" i="34" s="1"/>
  <c r="C100" i="33"/>
  <c r="R57" i="34" s="1"/>
  <c r="C99" i="33"/>
  <c r="R56" i="34"/>
  <c r="C98" i="33"/>
  <c r="R55" i="34"/>
  <c r="C97" i="33"/>
  <c r="R54" i="34" s="1"/>
  <c r="C96" i="33"/>
  <c r="R53" i="34"/>
  <c r="C95" i="33"/>
  <c r="R52" i="34"/>
  <c r="C94" i="33"/>
  <c r="R51" i="34"/>
  <c r="C93" i="33"/>
  <c r="R50" i="34" s="1"/>
  <c r="C92" i="33"/>
  <c r="R49" i="34"/>
  <c r="C91" i="33"/>
  <c r="R48" i="34"/>
  <c r="C90" i="33"/>
  <c r="R47" i="34"/>
  <c r="C89" i="33"/>
  <c r="R46" i="34" s="1"/>
  <c r="C88" i="33"/>
  <c r="R45" i="34" s="1"/>
  <c r="C87" i="33"/>
  <c r="R44" i="34" s="1"/>
  <c r="C86" i="33"/>
  <c r="R43" i="34" s="1"/>
  <c r="C85" i="33"/>
  <c r="R42" i="34"/>
  <c r="C81" i="33"/>
  <c r="R30" i="34" s="1"/>
  <c r="C80" i="33"/>
  <c r="R29" i="34"/>
  <c r="C79" i="33"/>
  <c r="R28" i="34"/>
  <c r="C78" i="33"/>
  <c r="R27" i="34"/>
  <c r="C74" i="33"/>
  <c r="R121" i="34" s="1"/>
  <c r="C73" i="33"/>
  <c r="R120" i="34" s="1"/>
  <c r="C72" i="33"/>
  <c r="R119" i="34"/>
  <c r="C71" i="33"/>
  <c r="R118" i="34"/>
  <c r="C70" i="33"/>
  <c r="R117" i="34" s="1"/>
  <c r="C69" i="33"/>
  <c r="R116" i="34"/>
  <c r="C68" i="33"/>
  <c r="R115" i="34"/>
  <c r="C67" i="33"/>
  <c r="R114" i="34"/>
  <c r="C66" i="33"/>
  <c r="R113" i="34" s="1"/>
  <c r="C65" i="33"/>
  <c r="R112" i="34" s="1"/>
  <c r="R97" i="34"/>
  <c r="R96" i="34"/>
  <c r="C51" i="33"/>
  <c r="R95" i="34"/>
  <c r="C50" i="33"/>
  <c r="R94" i="34" s="1"/>
  <c r="C49" i="33"/>
  <c r="R93" i="34" s="1"/>
  <c r="C48" i="33"/>
  <c r="R92" i="34"/>
  <c r="C47" i="33"/>
  <c r="R91" i="34"/>
  <c r="C46" i="33"/>
  <c r="R90" i="34" s="1"/>
  <c r="C45" i="33"/>
  <c r="R89" i="34"/>
  <c r="C44" i="33"/>
  <c r="R88" i="34"/>
  <c r="C43" i="33"/>
  <c r="R87" i="34"/>
  <c r="C42" i="33"/>
  <c r="R86" i="34" s="1"/>
  <c r="C41" i="33"/>
  <c r="R85" i="34"/>
  <c r="C40" i="33"/>
  <c r="R84" i="34"/>
  <c r="C39" i="33"/>
  <c r="R83" i="34"/>
  <c r="S174" i="42"/>
  <c r="Y174" i="42" s="1"/>
  <c r="S173" i="42"/>
  <c r="Y173" i="42" s="1"/>
  <c r="S172" i="42"/>
  <c r="W172" i="42"/>
  <c r="S171" i="42"/>
  <c r="V171" i="42"/>
  <c r="S170" i="42"/>
  <c r="W170" i="42" s="1"/>
  <c r="S169" i="42"/>
  <c r="V169" i="42"/>
  <c r="S168" i="42"/>
  <c r="X168" i="42"/>
  <c r="S167" i="42"/>
  <c r="T167" i="42"/>
  <c r="S166" i="42"/>
  <c r="Y166" i="42" s="1"/>
  <c r="S165" i="42"/>
  <c r="Y165" i="42" s="1"/>
  <c r="S164" i="42"/>
  <c r="W164" i="42"/>
  <c r="S163" i="42"/>
  <c r="V163" i="42"/>
  <c r="S162" i="42"/>
  <c r="W162" i="42" s="1"/>
  <c r="S161" i="42"/>
  <c r="U161" i="42"/>
  <c r="S160" i="42"/>
  <c r="W160" i="42" s="1"/>
  <c r="S159" i="42"/>
  <c r="S158" i="42"/>
  <c r="T158" i="42" s="1"/>
  <c r="S157" i="42"/>
  <c r="Y156" i="42"/>
  <c r="S153" i="42"/>
  <c r="S152" i="42"/>
  <c r="S151" i="42"/>
  <c r="Y151" i="42" s="1"/>
  <c r="S150" i="42"/>
  <c r="Y149" i="42"/>
  <c r="S146" i="42"/>
  <c r="Y146" i="42"/>
  <c r="S145" i="42"/>
  <c r="S144" i="42"/>
  <c r="S143" i="42"/>
  <c r="X143" i="42" s="1"/>
  <c r="S142" i="42"/>
  <c r="W142" i="42" s="1"/>
  <c r="S141" i="42"/>
  <c r="S140" i="42"/>
  <c r="U140" i="42" s="1"/>
  <c r="S139" i="42"/>
  <c r="S138" i="42"/>
  <c r="S137" i="42"/>
  <c r="Y136" i="42"/>
  <c r="U130" i="42"/>
  <c r="T129" i="42"/>
  <c r="S123" i="42"/>
  <c r="S122" i="42"/>
  <c r="Y122" i="42"/>
  <c r="S121" i="42"/>
  <c r="S120" i="42"/>
  <c r="S119" i="42"/>
  <c r="S118" i="42"/>
  <c r="W118" i="42"/>
  <c r="S117" i="42"/>
  <c r="S116" i="42"/>
  <c r="X116" i="42"/>
  <c r="S115" i="42"/>
  <c r="W115" i="42" s="1"/>
  <c r="S114" i="42"/>
  <c r="Y114" i="42" s="1"/>
  <c r="S113" i="42"/>
  <c r="V113" i="42" s="1"/>
  <c r="S112" i="42"/>
  <c r="X112" i="42"/>
  <c r="S111" i="42"/>
  <c r="Y110" i="42"/>
  <c r="T137" i="42"/>
  <c r="X184" i="42"/>
  <c r="T184" i="42"/>
  <c r="EL2" i="42"/>
  <c r="EP2" i="42" s="1"/>
  <c r="ER3" i="42"/>
  <c r="EK2" i="42"/>
  <c r="EO2" i="42" s="1"/>
  <c r="ES2" i="42"/>
  <c r="EW2" i="42" s="1"/>
  <c r="FA2" i="42" s="1"/>
  <c r="FE2" i="42" s="1"/>
  <c r="FI2" i="42" s="1"/>
  <c r="FM2" i="42"/>
  <c r="FQ2" i="42" s="1"/>
  <c r="CN2" i="42"/>
  <c r="CN3" i="42"/>
  <c r="CR3" i="42" s="1"/>
  <c r="A1" i="42"/>
  <c r="S174" i="32"/>
  <c r="Y174" i="32" s="1"/>
  <c r="S173" i="32"/>
  <c r="Y173" i="32"/>
  <c r="S172" i="32"/>
  <c r="Y172" i="32"/>
  <c r="S171" i="32"/>
  <c r="W171" i="32"/>
  <c r="S170" i="32"/>
  <c r="V170" i="32" s="1"/>
  <c r="S169" i="32"/>
  <c r="T169" i="32" s="1"/>
  <c r="S168" i="32"/>
  <c r="V168" i="32"/>
  <c r="S167" i="32"/>
  <c r="Y167" i="32"/>
  <c r="S166" i="32"/>
  <c r="S165" i="32"/>
  <c r="Y165" i="32"/>
  <c r="S164" i="32"/>
  <c r="Y164" i="32"/>
  <c r="S163" i="32"/>
  <c r="V163" i="32"/>
  <c r="S162" i="32"/>
  <c r="U162" i="32" s="1"/>
  <c r="S161" i="32"/>
  <c r="S160" i="32"/>
  <c r="W160" i="32" s="1"/>
  <c r="S159" i="32"/>
  <c r="U159" i="32" s="1"/>
  <c r="S158" i="32"/>
  <c r="S157" i="32"/>
  <c r="Y156" i="32"/>
  <c r="S153" i="32"/>
  <c r="S152" i="32"/>
  <c r="S151" i="32"/>
  <c r="S150" i="32"/>
  <c r="Y149" i="32"/>
  <c r="S146" i="32"/>
  <c r="V146" i="32"/>
  <c r="S145" i="32"/>
  <c r="Y145" i="32" s="1"/>
  <c r="S144" i="32"/>
  <c r="S143" i="32"/>
  <c r="S142" i="32"/>
  <c r="X142" i="32"/>
  <c r="S141" i="32"/>
  <c r="V141" i="32"/>
  <c r="S140" i="32"/>
  <c r="S139" i="32"/>
  <c r="S138" i="32"/>
  <c r="S137" i="32"/>
  <c r="U137" i="32" s="1"/>
  <c r="Y136" i="32"/>
  <c r="S123" i="32"/>
  <c r="S122" i="32"/>
  <c r="S121" i="32"/>
  <c r="U121" i="32" s="1"/>
  <c r="S120" i="32"/>
  <c r="T120" i="32" s="1"/>
  <c r="S119" i="32"/>
  <c r="S118" i="32"/>
  <c r="S117" i="32"/>
  <c r="S116" i="32"/>
  <c r="S115" i="32"/>
  <c r="X115" i="32" s="1"/>
  <c r="S114" i="32"/>
  <c r="W114" i="32"/>
  <c r="S113" i="32"/>
  <c r="S112" i="32"/>
  <c r="S111" i="32"/>
  <c r="Y110" i="32"/>
  <c r="EL2" i="32"/>
  <c r="EP2" i="32" s="1"/>
  <c r="EK2" i="32"/>
  <c r="EO2" i="32"/>
  <c r="ES2" i="32" s="1"/>
  <c r="EW2" i="32"/>
  <c r="FA2" i="32" s="1"/>
  <c r="FE2" i="32" s="1"/>
  <c r="FI2" i="32" s="1"/>
  <c r="FM2" i="32" s="1"/>
  <c r="FQ2" i="32" s="1"/>
  <c r="CN2" i="32"/>
  <c r="CN3" i="32" s="1"/>
  <c r="A1" i="32"/>
  <c r="S174" i="31"/>
  <c r="W174" i="31"/>
  <c r="S173" i="31"/>
  <c r="S172" i="31"/>
  <c r="U172" i="31" s="1"/>
  <c r="S171" i="31"/>
  <c r="T171" i="31"/>
  <c r="S170" i="31"/>
  <c r="X170" i="31"/>
  <c r="S169" i="31"/>
  <c r="Y169" i="31" s="1"/>
  <c r="S168" i="31"/>
  <c r="Y168" i="31"/>
  <c r="S167" i="31"/>
  <c r="X167" i="31"/>
  <c r="S166" i="31"/>
  <c r="T166" i="31"/>
  <c r="S165" i="31"/>
  <c r="W165" i="31" s="1"/>
  <c r="S164" i="31"/>
  <c r="U164" i="31"/>
  <c r="S163" i="31"/>
  <c r="T163" i="31"/>
  <c r="S162" i="31"/>
  <c r="X162" i="31"/>
  <c r="S161" i="31"/>
  <c r="V161" i="31" s="1"/>
  <c r="S160" i="31"/>
  <c r="Y160" i="31" s="1"/>
  <c r="S159" i="31"/>
  <c r="S158" i="31"/>
  <c r="T158" i="31" s="1"/>
  <c r="S157" i="31"/>
  <c r="Y156" i="31"/>
  <c r="S153" i="31"/>
  <c r="T153" i="31"/>
  <c r="S152" i="31"/>
  <c r="W152" i="31"/>
  <c r="S151" i="31"/>
  <c r="U151" i="31"/>
  <c r="S150" i="31"/>
  <c r="T150" i="31" s="1"/>
  <c r="Y149" i="31"/>
  <c r="S146" i="31"/>
  <c r="W146" i="31" s="1"/>
  <c r="S145" i="31"/>
  <c r="X145" i="31" s="1"/>
  <c r="S144" i="31"/>
  <c r="V144" i="31"/>
  <c r="S143" i="31"/>
  <c r="U143" i="31"/>
  <c r="S142" i="31"/>
  <c r="T142" i="31" s="1"/>
  <c r="S141" i="31"/>
  <c r="T141" i="31" s="1"/>
  <c r="S140" i="31"/>
  <c r="Y140" i="31"/>
  <c r="S139" i="31"/>
  <c r="T139" i="31"/>
  <c r="S138" i="31"/>
  <c r="W138" i="31" s="1"/>
  <c r="S137" i="31"/>
  <c r="U137" i="31" s="1"/>
  <c r="Y136" i="31"/>
  <c r="Y130" i="31"/>
  <c r="X129" i="31"/>
  <c r="S123" i="31"/>
  <c r="W123" i="31" s="1"/>
  <c r="S122" i="31"/>
  <c r="U122" i="31"/>
  <c r="S121" i="31"/>
  <c r="T121" i="31"/>
  <c r="S120" i="31"/>
  <c r="S119" i="31"/>
  <c r="T119" i="31"/>
  <c r="S118" i="31"/>
  <c r="X118" i="31"/>
  <c r="S117" i="31"/>
  <c r="W117" i="31"/>
  <c r="S116" i="31"/>
  <c r="W116" i="31" s="1"/>
  <c r="S115" i="31"/>
  <c r="S114" i="31"/>
  <c r="T114" i="31"/>
  <c r="S113" i="31"/>
  <c r="W113" i="31"/>
  <c r="S112" i="31"/>
  <c r="S111" i="31"/>
  <c r="T111" i="31"/>
  <c r="Y110" i="31"/>
  <c r="EL2" i="31"/>
  <c r="EP2" i="31"/>
  <c r="EK2" i="31"/>
  <c r="EO2" i="31" s="1"/>
  <c r="ES2" i="31"/>
  <c r="EW2" i="31" s="1"/>
  <c r="FA2" i="31" s="1"/>
  <c r="FE2" i="31" s="1"/>
  <c r="FI2" i="31" s="1"/>
  <c r="FM2" i="31" s="1"/>
  <c r="FQ2" i="31" s="1"/>
  <c r="CN2" i="31"/>
  <c r="A1" i="31"/>
  <c r="S174" i="30"/>
  <c r="V174" i="30" s="1"/>
  <c r="S173" i="30"/>
  <c r="Y173" i="30"/>
  <c r="S172" i="30"/>
  <c r="T172" i="30"/>
  <c r="S171" i="30"/>
  <c r="Y171" i="30"/>
  <c r="S170" i="30"/>
  <c r="S169" i="30"/>
  <c r="Y169" i="30" s="1"/>
  <c r="S168" i="30"/>
  <c r="X168" i="30" s="1"/>
  <c r="S167" i="30"/>
  <c r="Y167" i="30"/>
  <c r="S166" i="30"/>
  <c r="T166" i="30" s="1"/>
  <c r="S165" i="30"/>
  <c r="T165" i="30" s="1"/>
  <c r="S164" i="30"/>
  <c r="T164" i="30"/>
  <c r="S163" i="30"/>
  <c r="Y163" i="30"/>
  <c r="S162" i="30"/>
  <c r="V162" i="30" s="1"/>
  <c r="S161" i="30"/>
  <c r="Y161" i="30"/>
  <c r="S160" i="30"/>
  <c r="S159" i="30"/>
  <c r="T159" i="30" s="1"/>
  <c r="S158" i="30"/>
  <c r="S157" i="30"/>
  <c r="Y157" i="30" s="1"/>
  <c r="Y156" i="30"/>
  <c r="S153" i="30"/>
  <c r="S152" i="30"/>
  <c r="S151" i="30"/>
  <c r="Y151" i="30"/>
  <c r="S150" i="30"/>
  <c r="Y149" i="30"/>
  <c r="S146" i="30"/>
  <c r="W146" i="30"/>
  <c r="S145" i="30"/>
  <c r="S144" i="30"/>
  <c r="S143" i="30"/>
  <c r="S142" i="30"/>
  <c r="X142" i="30" s="1"/>
  <c r="S141" i="30"/>
  <c r="V141" i="30" s="1"/>
  <c r="S140" i="30"/>
  <c r="Y140" i="30"/>
  <c r="S139" i="30"/>
  <c r="Y139" i="30"/>
  <c r="S138" i="30"/>
  <c r="T138" i="30" s="1"/>
  <c r="S137" i="30"/>
  <c r="Y136" i="30"/>
  <c r="W130" i="30"/>
  <c r="X129" i="30"/>
  <c r="S123" i="30"/>
  <c r="W123" i="30"/>
  <c r="S122" i="30"/>
  <c r="U122" i="30" s="1"/>
  <c r="S121" i="30"/>
  <c r="T121" i="30" s="1"/>
  <c r="S120" i="30"/>
  <c r="X120" i="30" s="1"/>
  <c r="S119" i="30"/>
  <c r="W119" i="30"/>
  <c r="S118" i="30"/>
  <c r="S117" i="30"/>
  <c r="X117" i="30"/>
  <c r="S116" i="30"/>
  <c r="Y116" i="30"/>
  <c r="S115" i="30"/>
  <c r="Y115" i="30" s="1"/>
  <c r="S114" i="30"/>
  <c r="X114" i="30"/>
  <c r="S113" i="30"/>
  <c r="Y113" i="30"/>
  <c r="S112" i="30"/>
  <c r="S111" i="30"/>
  <c r="Y111" i="30" s="1"/>
  <c r="Y110" i="30"/>
  <c r="EL2" i="30"/>
  <c r="EP2" i="30" s="1"/>
  <c r="EK2" i="30"/>
  <c r="EO2" i="30" s="1"/>
  <c r="ES2" i="30" s="1"/>
  <c r="EW2" i="30" s="1"/>
  <c r="FA2" i="30" s="1"/>
  <c r="FE2" i="30" s="1"/>
  <c r="FI2" i="30" s="1"/>
  <c r="FM2" i="30" s="1"/>
  <c r="FQ2" i="30" s="1"/>
  <c r="CN2" i="30"/>
  <c r="CN3" i="30"/>
  <c r="A1" i="30"/>
  <c r="S174" i="29"/>
  <c r="X174" i="29"/>
  <c r="S173" i="29"/>
  <c r="Y173" i="29" s="1"/>
  <c r="S172" i="29"/>
  <c r="T172" i="29" s="1"/>
  <c r="S171" i="29"/>
  <c r="W171" i="29"/>
  <c r="S170" i="29"/>
  <c r="W170" i="29"/>
  <c r="S169" i="29"/>
  <c r="V169" i="29" s="1"/>
  <c r="S168" i="29"/>
  <c r="U168" i="29"/>
  <c r="S167" i="29"/>
  <c r="T167" i="29"/>
  <c r="S166" i="29"/>
  <c r="V166" i="29"/>
  <c r="S165" i="29"/>
  <c r="Y165" i="29" s="1"/>
  <c r="S164" i="29"/>
  <c r="T164" i="29" s="1"/>
  <c r="S163" i="29"/>
  <c r="W163" i="29" s="1"/>
  <c r="S162" i="29"/>
  <c r="W162" i="29"/>
  <c r="S161" i="29"/>
  <c r="V161" i="29" s="1"/>
  <c r="S160" i="29"/>
  <c r="U160" i="29" s="1"/>
  <c r="S159" i="29"/>
  <c r="S158" i="29"/>
  <c r="V158" i="29" s="1"/>
  <c r="S157" i="29"/>
  <c r="Y157" i="29" s="1"/>
  <c r="Y156" i="29"/>
  <c r="S153" i="29"/>
  <c r="Y153" i="29" s="1"/>
  <c r="S152" i="29"/>
  <c r="T152" i="29"/>
  <c r="S151" i="29"/>
  <c r="X151" i="29"/>
  <c r="S150" i="29"/>
  <c r="Y149" i="29"/>
  <c r="S146" i="29"/>
  <c r="W146" i="29"/>
  <c r="S145" i="29"/>
  <c r="S144" i="29"/>
  <c r="S143" i="29"/>
  <c r="X143" i="29" s="1"/>
  <c r="S142" i="29"/>
  <c r="V142" i="29"/>
  <c r="S141" i="29"/>
  <c r="U141" i="29"/>
  <c r="S140" i="29"/>
  <c r="T140" i="29" s="1"/>
  <c r="S139" i="29"/>
  <c r="T139" i="29" s="1"/>
  <c r="S138" i="29"/>
  <c r="V138" i="29" s="1"/>
  <c r="S137" i="29"/>
  <c r="Y136" i="29"/>
  <c r="Y125" i="29"/>
  <c r="Y124" i="29"/>
  <c r="Y123" i="29"/>
  <c r="X122" i="29"/>
  <c r="W121" i="29"/>
  <c r="W120" i="29"/>
  <c r="S119" i="29"/>
  <c r="T119" i="29"/>
  <c r="S118" i="29"/>
  <c r="X118" i="29"/>
  <c r="S117" i="29"/>
  <c r="X117" i="29" s="1"/>
  <c r="S116" i="29"/>
  <c r="Y116" i="29"/>
  <c r="S115" i="29"/>
  <c r="X115" i="29"/>
  <c r="S114" i="29"/>
  <c r="W114" i="29"/>
  <c r="S113" i="29"/>
  <c r="S112" i="29"/>
  <c r="X112" i="29" s="1"/>
  <c r="S111" i="29"/>
  <c r="W111" i="29"/>
  <c r="Y110" i="29"/>
  <c r="EL2" i="29"/>
  <c r="EP2" i="29"/>
  <c r="EO3" i="29" s="1"/>
  <c r="EK2" i="29"/>
  <c r="EO2" i="29"/>
  <c r="ES2" i="29" s="1"/>
  <c r="EW2" i="29" s="1"/>
  <c r="FA2" i="29" s="1"/>
  <c r="FE2" i="29" s="1"/>
  <c r="FI2" i="29" s="1"/>
  <c r="FM2" i="29" s="1"/>
  <c r="FQ2" i="29" s="1"/>
  <c r="CN2" i="29"/>
  <c r="CS2" i="29" s="1"/>
  <c r="CX2" i="29"/>
  <c r="A1" i="29"/>
  <c r="Y156" i="28"/>
  <c r="Y149" i="28"/>
  <c r="Y136" i="28"/>
  <c r="Y110" i="28"/>
  <c r="EL2" i="28"/>
  <c r="EP2" i="28" s="1"/>
  <c r="EP3" i="28"/>
  <c r="EK2" i="28"/>
  <c r="EO2" i="28" s="1"/>
  <c r="ES2" i="28" s="1"/>
  <c r="EW2" i="28" s="1"/>
  <c r="FA2" i="28" s="1"/>
  <c r="FE2" i="28" s="1"/>
  <c r="FI2" i="28" s="1"/>
  <c r="FM2" i="28" s="1"/>
  <c r="FQ2" i="28" s="1"/>
  <c r="CN2" i="28"/>
  <c r="CN3" i="28"/>
  <c r="CO3" i="28" s="1"/>
  <c r="CQ3" i="28"/>
  <c r="A1" i="28"/>
  <c r="S174" i="41"/>
  <c r="U174" i="41"/>
  <c r="S173" i="41"/>
  <c r="T173" i="41" s="1"/>
  <c r="S172" i="41"/>
  <c r="S171" i="41"/>
  <c r="Y171" i="41"/>
  <c r="S170" i="41"/>
  <c r="Y170" i="41" s="1"/>
  <c r="S169" i="41"/>
  <c r="X169" i="41" s="1"/>
  <c r="S168" i="41"/>
  <c r="W168" i="41" s="1"/>
  <c r="S167" i="41"/>
  <c r="V167" i="41"/>
  <c r="S166" i="41"/>
  <c r="S165" i="41"/>
  <c r="T165" i="41"/>
  <c r="S164" i="41"/>
  <c r="W164" i="41"/>
  <c r="S163" i="41"/>
  <c r="Y163" i="41"/>
  <c r="S162" i="41"/>
  <c r="Y162" i="41" s="1"/>
  <c r="S161" i="41"/>
  <c r="S160" i="41"/>
  <c r="W160" i="41" s="1"/>
  <c r="S159" i="41"/>
  <c r="V159" i="41" s="1"/>
  <c r="S158" i="41"/>
  <c r="U158" i="41" s="1"/>
  <c r="S157" i="41"/>
  <c r="T157" i="41"/>
  <c r="Y156" i="41"/>
  <c r="S153" i="41"/>
  <c r="T153" i="41"/>
  <c r="S152" i="41"/>
  <c r="T152" i="41"/>
  <c r="S151" i="41"/>
  <c r="Y151" i="41" s="1"/>
  <c r="S150" i="41"/>
  <c r="Y149" i="41"/>
  <c r="S146" i="41"/>
  <c r="T146" i="41" s="1"/>
  <c r="S145" i="41"/>
  <c r="W145" i="41"/>
  <c r="S144" i="41"/>
  <c r="V144" i="41" s="1"/>
  <c r="S143" i="41"/>
  <c r="U143" i="41"/>
  <c r="S142" i="41"/>
  <c r="T142" i="41" s="1"/>
  <c r="S141" i="41"/>
  <c r="Y141" i="41"/>
  <c r="S140" i="41"/>
  <c r="V140" i="41" s="1"/>
  <c r="S139" i="41"/>
  <c r="U139" i="41" s="1"/>
  <c r="S138" i="41"/>
  <c r="T138" i="41"/>
  <c r="S137" i="41"/>
  <c r="W137" i="41"/>
  <c r="Y136" i="41"/>
  <c r="W130" i="41"/>
  <c r="Y129" i="41"/>
  <c r="S123" i="41"/>
  <c r="W123" i="41"/>
  <c r="S122" i="41"/>
  <c r="S121" i="41"/>
  <c r="W121" i="41"/>
  <c r="S120" i="41"/>
  <c r="V120" i="41" s="1"/>
  <c r="S119" i="41"/>
  <c r="S118" i="41"/>
  <c r="W118" i="41" s="1"/>
  <c r="S117" i="41"/>
  <c r="V117" i="41" s="1"/>
  <c r="S116" i="41"/>
  <c r="X116" i="41"/>
  <c r="S115" i="41"/>
  <c r="T115" i="41"/>
  <c r="S114" i="41"/>
  <c r="T114" i="41"/>
  <c r="S113" i="41"/>
  <c r="U113" i="41" s="1"/>
  <c r="S112" i="41"/>
  <c r="S111" i="41"/>
  <c r="W111" i="41" s="1"/>
  <c r="Y110" i="41"/>
  <c r="EL2" i="41"/>
  <c r="EP2" i="41"/>
  <c r="EK2" i="41"/>
  <c r="EO2" i="41" s="1"/>
  <c r="ES2" i="41" s="1"/>
  <c r="EW2" i="41" s="1"/>
  <c r="FA2" i="41" s="1"/>
  <c r="FE2" i="41" s="1"/>
  <c r="FI2" i="41" s="1"/>
  <c r="FM2" i="41" s="1"/>
  <c r="FQ2" i="41" s="1"/>
  <c r="CN2" i="41"/>
  <c r="A1" i="41"/>
  <c r="S174" i="26"/>
  <c r="Y174" i="26"/>
  <c r="S173" i="26"/>
  <c r="Y173" i="26" s="1"/>
  <c r="S172" i="26"/>
  <c r="X172" i="26"/>
  <c r="S171" i="26"/>
  <c r="W171" i="26" s="1"/>
  <c r="S170" i="26"/>
  <c r="V170" i="26"/>
  <c r="S169" i="26"/>
  <c r="U169" i="26" s="1"/>
  <c r="S168" i="26"/>
  <c r="T168" i="26"/>
  <c r="S167" i="26"/>
  <c r="S166" i="26"/>
  <c r="S165" i="26"/>
  <c r="Y165" i="26"/>
  <c r="S164" i="26"/>
  <c r="S163" i="26"/>
  <c r="W163" i="26"/>
  <c r="S162" i="26"/>
  <c r="V162" i="26" s="1"/>
  <c r="S161" i="26"/>
  <c r="U161" i="26"/>
  <c r="S160" i="26"/>
  <c r="T160" i="26" s="1"/>
  <c r="S159" i="26"/>
  <c r="V159" i="26" s="1"/>
  <c r="S158" i="26"/>
  <c r="S157" i="26"/>
  <c r="Y157" i="26"/>
  <c r="Y156" i="26"/>
  <c r="S153" i="26"/>
  <c r="Y153" i="26"/>
  <c r="S152" i="26"/>
  <c r="X152" i="26" s="1"/>
  <c r="S151" i="26"/>
  <c r="W151" i="26"/>
  <c r="S150" i="26"/>
  <c r="Y149" i="26"/>
  <c r="S146" i="26"/>
  <c r="Y146" i="26"/>
  <c r="S145" i="26"/>
  <c r="S144" i="26"/>
  <c r="T144" i="26"/>
  <c r="S143" i="26"/>
  <c r="Y143" i="26" s="1"/>
  <c r="S142" i="26"/>
  <c r="Y142" i="26"/>
  <c r="S141" i="26"/>
  <c r="T141" i="26" s="1"/>
  <c r="S140" i="26"/>
  <c r="W140" i="26"/>
  <c r="S139" i="26"/>
  <c r="Y139" i="26" s="1"/>
  <c r="S138" i="26"/>
  <c r="X138" i="26"/>
  <c r="S137" i="26"/>
  <c r="Y136" i="26"/>
  <c r="S111" i="26"/>
  <c r="Y110" i="26"/>
  <c r="EL2" i="26"/>
  <c r="EP2" i="26" s="1"/>
  <c r="EK2" i="26"/>
  <c r="EO2" i="26"/>
  <c r="ES2" i="26"/>
  <c r="EW2" i="26" s="1"/>
  <c r="FA2" i="26" s="1"/>
  <c r="FE2" i="26" s="1"/>
  <c r="FI2" i="26" s="1"/>
  <c r="FM2" i="26" s="1"/>
  <c r="FQ2" i="26" s="1"/>
  <c r="CN2" i="26"/>
  <c r="A1" i="26"/>
  <c r="S174" i="25"/>
  <c r="X174" i="25" s="1"/>
  <c r="S173" i="25"/>
  <c r="W173" i="25"/>
  <c r="S172" i="25"/>
  <c r="V172" i="25"/>
  <c r="S171" i="25"/>
  <c r="U171" i="25"/>
  <c r="S170" i="25"/>
  <c r="S169" i="25"/>
  <c r="Y169" i="25"/>
  <c r="S168" i="25"/>
  <c r="S167" i="25"/>
  <c r="Y167" i="25" s="1"/>
  <c r="S166" i="25"/>
  <c r="X166" i="25"/>
  <c r="S165" i="25"/>
  <c r="T165" i="25"/>
  <c r="S164" i="25"/>
  <c r="V164" i="25" s="1"/>
  <c r="S163" i="25"/>
  <c r="U163" i="25" s="1"/>
  <c r="S162" i="25"/>
  <c r="T162" i="25"/>
  <c r="S161" i="25"/>
  <c r="Y161" i="25"/>
  <c r="S160" i="25"/>
  <c r="T160" i="25" s="1"/>
  <c r="S159" i="25"/>
  <c r="T159" i="25" s="1"/>
  <c r="Y159" i="25"/>
  <c r="S158" i="25"/>
  <c r="Y158" i="25" s="1"/>
  <c r="S157" i="25"/>
  <c r="Y156" i="25"/>
  <c r="S153" i="25"/>
  <c r="W153" i="25"/>
  <c r="S152" i="25"/>
  <c r="V152" i="25"/>
  <c r="S151" i="25"/>
  <c r="U151" i="25"/>
  <c r="S150" i="25"/>
  <c r="Y149" i="25"/>
  <c r="S146" i="25"/>
  <c r="Y146" i="25"/>
  <c r="S145" i="25"/>
  <c r="Y145" i="25"/>
  <c r="S144" i="25"/>
  <c r="S143" i="25"/>
  <c r="S142" i="25"/>
  <c r="W142" i="25"/>
  <c r="S141" i="25"/>
  <c r="V141" i="25"/>
  <c r="S140" i="25"/>
  <c r="X140" i="25"/>
  <c r="S139" i="25"/>
  <c r="Y139" i="25"/>
  <c r="S138" i="25"/>
  <c r="Y138" i="25"/>
  <c r="S137" i="25"/>
  <c r="Y136" i="25"/>
  <c r="U129" i="25"/>
  <c r="S123" i="25"/>
  <c r="Y123" i="25" s="1"/>
  <c r="S122" i="25"/>
  <c r="S121" i="25"/>
  <c r="V121" i="25"/>
  <c r="S120" i="25"/>
  <c r="W120" i="25"/>
  <c r="S119" i="25"/>
  <c r="Y119" i="25"/>
  <c r="S118" i="25"/>
  <c r="W118" i="25"/>
  <c r="S117" i="25"/>
  <c r="T117" i="25"/>
  <c r="S116" i="25"/>
  <c r="U116" i="25"/>
  <c r="S115" i="25"/>
  <c r="S114" i="25"/>
  <c r="V114" i="25" s="1"/>
  <c r="S113" i="25"/>
  <c r="S112" i="25"/>
  <c r="X112" i="25"/>
  <c r="S111" i="25"/>
  <c r="W111" i="25"/>
  <c r="Y110" i="25"/>
  <c r="EL2" i="25"/>
  <c r="EP2" i="25" s="1"/>
  <c r="EK2" i="25"/>
  <c r="EO2" i="25" s="1"/>
  <c r="ES2" i="25"/>
  <c r="EW2" i="25"/>
  <c r="FA2" i="25" s="1"/>
  <c r="FE2" i="25" s="1"/>
  <c r="FI2" i="25" s="1"/>
  <c r="FM2" i="25" s="1"/>
  <c r="FQ2" i="25" s="1"/>
  <c r="CN2" i="25"/>
  <c r="CN3" i="25"/>
  <c r="A1" i="25"/>
  <c r="S174" i="24"/>
  <c r="Y174" i="24"/>
  <c r="S173" i="24"/>
  <c r="Y173" i="24"/>
  <c r="S172" i="24"/>
  <c r="X172" i="24" s="1"/>
  <c r="S171" i="24"/>
  <c r="W171" i="24"/>
  <c r="S170" i="24"/>
  <c r="V170" i="24" s="1"/>
  <c r="S169" i="24"/>
  <c r="U169" i="24" s="1"/>
  <c r="S168" i="24"/>
  <c r="T168" i="24" s="1"/>
  <c r="S167" i="24"/>
  <c r="W167" i="24"/>
  <c r="S166" i="24"/>
  <c r="S165" i="24"/>
  <c r="Y165" i="24"/>
  <c r="S164" i="24"/>
  <c r="X164" i="24" s="1"/>
  <c r="S163" i="24"/>
  <c r="S162" i="24"/>
  <c r="V162" i="24"/>
  <c r="S161" i="24"/>
  <c r="S160" i="24"/>
  <c r="T160" i="24" s="1"/>
  <c r="S159" i="24"/>
  <c r="W159" i="24" s="1"/>
  <c r="S158" i="24"/>
  <c r="Y158" i="24"/>
  <c r="S157" i="24"/>
  <c r="Y156" i="24"/>
  <c r="S153" i="24"/>
  <c r="S152" i="24"/>
  <c r="X152" i="24" s="1"/>
  <c r="S151" i="24"/>
  <c r="U151" i="24" s="1"/>
  <c r="S150" i="24"/>
  <c r="V150" i="24" s="1"/>
  <c r="Y149" i="24"/>
  <c r="S146" i="24"/>
  <c r="Y146" i="24"/>
  <c r="S145" i="24"/>
  <c r="Y145" i="24"/>
  <c r="S144" i="24"/>
  <c r="U144" i="24"/>
  <c r="S143" i="24"/>
  <c r="T143" i="24"/>
  <c r="S142" i="24"/>
  <c r="V142" i="24"/>
  <c r="S141" i="24"/>
  <c r="Y141" i="24"/>
  <c r="S140" i="24"/>
  <c r="Y140" i="24"/>
  <c r="S139" i="24"/>
  <c r="Y139" i="24"/>
  <c r="S138" i="24"/>
  <c r="S137" i="24"/>
  <c r="Y136" i="24"/>
  <c r="T130" i="24"/>
  <c r="W129" i="24"/>
  <c r="V128" i="24"/>
  <c r="T125" i="24"/>
  <c r="T123" i="24"/>
  <c r="X122" i="24"/>
  <c r="T121" i="24"/>
  <c r="S115" i="24"/>
  <c r="Y115" i="24" s="1"/>
  <c r="S114" i="24"/>
  <c r="Y114" i="24" s="1"/>
  <c r="S113" i="24"/>
  <c r="X113" i="24"/>
  <c r="S112" i="24"/>
  <c r="W112" i="24" s="1"/>
  <c r="S111" i="24"/>
  <c r="Y111" i="24"/>
  <c r="Y110" i="24"/>
  <c r="EL2" i="24"/>
  <c r="EP2" i="24" s="1"/>
  <c r="EK2" i="24"/>
  <c r="EO2" i="24"/>
  <c r="ES2" i="24" s="1"/>
  <c r="EW2" i="24" s="1"/>
  <c r="FA2" i="24" s="1"/>
  <c r="FE2" i="24" s="1"/>
  <c r="FI2" i="24" s="1"/>
  <c r="FM2" i="24" s="1"/>
  <c r="FQ2" i="24" s="1"/>
  <c r="CN2" i="24"/>
  <c r="CN3" i="24" s="1"/>
  <c r="CR3" i="24"/>
  <c r="A1" i="24"/>
  <c r="S174" i="23"/>
  <c r="T174" i="23"/>
  <c r="S173" i="23"/>
  <c r="Y173" i="23"/>
  <c r="S172" i="23"/>
  <c r="Y172" i="23" s="1"/>
  <c r="S171" i="23"/>
  <c r="W171" i="23"/>
  <c r="S170" i="23"/>
  <c r="S169" i="23"/>
  <c r="U169" i="23" s="1"/>
  <c r="S168" i="23"/>
  <c r="S167" i="23"/>
  <c r="Y167" i="23"/>
  <c r="S166" i="23"/>
  <c r="Y166" i="23" s="1"/>
  <c r="S165" i="23"/>
  <c r="Y165" i="23"/>
  <c r="S164" i="23"/>
  <c r="Y164" i="23"/>
  <c r="S163" i="23"/>
  <c r="W163" i="23"/>
  <c r="S162" i="23"/>
  <c r="X162" i="23" s="1"/>
  <c r="S161" i="23"/>
  <c r="U161" i="23"/>
  <c r="S160" i="23"/>
  <c r="T160" i="23"/>
  <c r="S159" i="23"/>
  <c r="S158" i="23"/>
  <c r="Y158" i="23" s="1"/>
  <c r="S157" i="23"/>
  <c r="Y157" i="23" s="1"/>
  <c r="Y156" i="23"/>
  <c r="S153" i="23"/>
  <c r="Y153" i="23"/>
  <c r="S152" i="23"/>
  <c r="Y152" i="23"/>
  <c r="S151" i="23"/>
  <c r="S150" i="23"/>
  <c r="Y149" i="23"/>
  <c r="S146" i="23"/>
  <c r="Y146" i="23"/>
  <c r="S145" i="23"/>
  <c r="T145" i="23"/>
  <c r="S144" i="23"/>
  <c r="X144" i="23" s="1"/>
  <c r="S143" i="23"/>
  <c r="W143" i="23" s="1"/>
  <c r="S142" i="23"/>
  <c r="S141" i="23"/>
  <c r="U141" i="23"/>
  <c r="S140" i="23"/>
  <c r="Y140" i="23"/>
  <c r="S139" i="23"/>
  <c r="Y139" i="23"/>
  <c r="S138" i="23"/>
  <c r="Y138" i="23"/>
  <c r="S137" i="23"/>
  <c r="Y136" i="23"/>
  <c r="W130" i="23"/>
  <c r="S122" i="23"/>
  <c r="S121" i="23"/>
  <c r="W121" i="23"/>
  <c r="S120" i="23"/>
  <c r="Y120" i="23"/>
  <c r="S119" i="23"/>
  <c r="V119" i="23"/>
  <c r="S118" i="23"/>
  <c r="S117" i="23"/>
  <c r="S116" i="23"/>
  <c r="X116" i="23" s="1"/>
  <c r="S115" i="23"/>
  <c r="T115" i="23" s="1"/>
  <c r="S114" i="23"/>
  <c r="W114" i="23"/>
  <c r="S113" i="23"/>
  <c r="S112" i="23"/>
  <c r="S111" i="23"/>
  <c r="Y110" i="23"/>
  <c r="EL2" i="23"/>
  <c r="EP2" i="23"/>
  <c r="EQ3" i="23"/>
  <c r="EK2" i="23"/>
  <c r="EO2" i="23" s="1"/>
  <c r="ES2" i="23" s="1"/>
  <c r="EW2" i="23" s="1"/>
  <c r="FA2" i="23" s="1"/>
  <c r="FE2" i="23" s="1"/>
  <c r="FI2" i="23" s="1"/>
  <c r="FM2" i="23" s="1"/>
  <c r="FQ2" i="23" s="1"/>
  <c r="CN2" i="23"/>
  <c r="A1" i="23"/>
  <c r="S174" i="22"/>
  <c r="X174" i="22" s="1"/>
  <c r="S173" i="22"/>
  <c r="W173" i="22"/>
  <c r="S172" i="22"/>
  <c r="S171" i="22"/>
  <c r="U171" i="22" s="1"/>
  <c r="S170" i="22"/>
  <c r="T170" i="22"/>
  <c r="S169" i="22"/>
  <c r="Y169" i="22"/>
  <c r="S168" i="22"/>
  <c r="T168" i="22"/>
  <c r="S167" i="22"/>
  <c r="Y167" i="22" s="1"/>
  <c r="S166" i="22"/>
  <c r="X166" i="22" s="1"/>
  <c r="S165" i="22"/>
  <c r="W165" i="22" s="1"/>
  <c r="S164" i="22"/>
  <c r="V164" i="22"/>
  <c r="S163" i="22"/>
  <c r="U163" i="22" s="1"/>
  <c r="S162" i="22"/>
  <c r="S161" i="22"/>
  <c r="S160" i="22"/>
  <c r="S159" i="22"/>
  <c r="Y159" i="22"/>
  <c r="S158" i="22"/>
  <c r="S157" i="22"/>
  <c r="Y156" i="22"/>
  <c r="S153" i="22"/>
  <c r="W153" i="22" s="1"/>
  <c r="S152" i="22"/>
  <c r="S151" i="22"/>
  <c r="S150" i="22"/>
  <c r="Y149" i="22"/>
  <c r="S146" i="22"/>
  <c r="V146" i="22" s="1"/>
  <c r="S145" i="22"/>
  <c r="T145" i="22" s="1"/>
  <c r="S144" i="22"/>
  <c r="V144" i="22" s="1"/>
  <c r="S143" i="22"/>
  <c r="S142" i="22"/>
  <c r="T142" i="22"/>
  <c r="S141" i="22"/>
  <c r="S140" i="22"/>
  <c r="S139" i="22"/>
  <c r="V139" i="22" s="1"/>
  <c r="S138" i="22"/>
  <c r="S137" i="22"/>
  <c r="Y136" i="22"/>
  <c r="X130" i="22"/>
  <c r="U129" i="22"/>
  <c r="W126" i="22"/>
  <c r="V125" i="22"/>
  <c r="X121" i="22"/>
  <c r="S115" i="22"/>
  <c r="S114" i="22"/>
  <c r="Y114" i="22"/>
  <c r="S113" i="22"/>
  <c r="S112" i="22"/>
  <c r="S111" i="22"/>
  <c r="X111" i="22"/>
  <c r="Y110" i="22"/>
  <c r="EL2" i="22"/>
  <c r="EP2" i="22" s="1"/>
  <c r="EK2" i="22"/>
  <c r="EO2" i="22" s="1"/>
  <c r="ES2" i="22" s="1"/>
  <c r="EW2" i="22"/>
  <c r="FA2" i="22" s="1"/>
  <c r="FE2" i="22" s="1"/>
  <c r="FI2" i="22" s="1"/>
  <c r="FM2" i="22" s="1"/>
  <c r="FQ2" i="22" s="1"/>
  <c r="CN2" i="22"/>
  <c r="S174" i="21"/>
  <c r="Y174" i="21"/>
  <c r="S173" i="21"/>
  <c r="Y173" i="21"/>
  <c r="S172" i="21"/>
  <c r="Y172" i="21"/>
  <c r="S171" i="21"/>
  <c r="S170" i="21"/>
  <c r="V170" i="21" s="1"/>
  <c r="S169" i="21"/>
  <c r="S168" i="21"/>
  <c r="S167" i="21"/>
  <c r="X167" i="21"/>
  <c r="S166" i="21"/>
  <c r="Y166" i="21"/>
  <c r="S165" i="21"/>
  <c r="U165" i="21"/>
  <c r="S164" i="21"/>
  <c r="Y164" i="21"/>
  <c r="S163" i="21"/>
  <c r="X163" i="21"/>
  <c r="S162" i="21"/>
  <c r="V162" i="21"/>
  <c r="S161" i="21"/>
  <c r="V161" i="21"/>
  <c r="S160" i="21"/>
  <c r="U160" i="21" s="1"/>
  <c r="T160" i="21"/>
  <c r="S159" i="21"/>
  <c r="X159" i="21" s="1"/>
  <c r="S158" i="21"/>
  <c r="Y158" i="21" s="1"/>
  <c r="S157" i="21"/>
  <c r="Y156" i="21"/>
  <c r="S153" i="21"/>
  <c r="Y153" i="21" s="1"/>
  <c r="S152" i="21"/>
  <c r="Y152" i="21" s="1"/>
  <c r="S151" i="21"/>
  <c r="X151" i="21"/>
  <c r="S150" i="21"/>
  <c r="X150" i="21" s="1"/>
  <c r="Y149" i="21"/>
  <c r="S146" i="21"/>
  <c r="X146" i="21"/>
  <c r="S145" i="21"/>
  <c r="X145" i="21" s="1"/>
  <c r="S144" i="21"/>
  <c r="T144" i="21" s="1"/>
  <c r="S143" i="21"/>
  <c r="S142" i="21"/>
  <c r="S141" i="21"/>
  <c r="W141" i="21" s="1"/>
  <c r="S140" i="21"/>
  <c r="T140" i="21" s="1"/>
  <c r="S139" i="21"/>
  <c r="Y139" i="21"/>
  <c r="S138" i="21"/>
  <c r="U138" i="21"/>
  <c r="S137" i="21"/>
  <c r="Y136" i="21"/>
  <c r="Y130" i="21"/>
  <c r="U121" i="21"/>
  <c r="U120" i="21"/>
  <c r="W116" i="21"/>
  <c r="Y115" i="21"/>
  <c r="Y114" i="21"/>
  <c r="Y110" i="21"/>
  <c r="EL2" i="21"/>
  <c r="EP2" i="21" s="1"/>
  <c r="EK2" i="21"/>
  <c r="EO2" i="21"/>
  <c r="ES2" i="21"/>
  <c r="EW2" i="21" s="1"/>
  <c r="FA2" i="21" s="1"/>
  <c r="FE2" i="21" s="1"/>
  <c r="FI2" i="21" s="1"/>
  <c r="FM2" i="21" s="1"/>
  <c r="FQ2" i="21" s="1"/>
  <c r="CN2" i="21"/>
  <c r="S174" i="20"/>
  <c r="X174" i="20" s="1"/>
  <c r="S173" i="20"/>
  <c r="W173" i="20" s="1"/>
  <c r="S172" i="20"/>
  <c r="S171" i="20"/>
  <c r="U171" i="20"/>
  <c r="S170" i="20"/>
  <c r="T170" i="20"/>
  <c r="S169" i="20"/>
  <c r="Y169" i="20"/>
  <c r="S168" i="20"/>
  <c r="Y168" i="20" s="1"/>
  <c r="S167" i="20"/>
  <c r="S166" i="20"/>
  <c r="S165" i="20"/>
  <c r="W165" i="20" s="1"/>
  <c r="S164" i="20"/>
  <c r="S163" i="20"/>
  <c r="U163" i="20" s="1"/>
  <c r="S162" i="20"/>
  <c r="T162" i="20"/>
  <c r="S161" i="20"/>
  <c r="W161" i="20"/>
  <c r="S160" i="20"/>
  <c r="S159" i="20"/>
  <c r="V159" i="20" s="1"/>
  <c r="Y159" i="20"/>
  <c r="S158" i="20"/>
  <c r="X158" i="20" s="1"/>
  <c r="S157" i="20"/>
  <c r="W157" i="20"/>
  <c r="Y156" i="20"/>
  <c r="S153" i="20"/>
  <c r="S152" i="20"/>
  <c r="V152" i="20"/>
  <c r="S151" i="20"/>
  <c r="U151" i="20" s="1"/>
  <c r="S150" i="20"/>
  <c r="T150" i="20" s="1"/>
  <c r="Y149" i="20"/>
  <c r="S146" i="20"/>
  <c r="Y146" i="20" s="1"/>
  <c r="S145" i="20"/>
  <c r="S144" i="20"/>
  <c r="S143" i="20"/>
  <c r="S142" i="20"/>
  <c r="W142" i="20" s="1"/>
  <c r="S141" i="20"/>
  <c r="V141" i="20" s="1"/>
  <c r="S140" i="20"/>
  <c r="U140" i="20"/>
  <c r="S139" i="20"/>
  <c r="V139" i="20"/>
  <c r="S138" i="20"/>
  <c r="U138" i="20"/>
  <c r="S137" i="20"/>
  <c r="T137" i="20" s="1"/>
  <c r="Y136" i="20"/>
  <c r="Y130" i="20"/>
  <c r="Y129" i="20"/>
  <c r="S123" i="20"/>
  <c r="Y123" i="20"/>
  <c r="S122" i="20"/>
  <c r="Y122" i="20"/>
  <c r="S121" i="20"/>
  <c r="X121" i="20"/>
  <c r="S120" i="20"/>
  <c r="W120" i="20"/>
  <c r="S119" i="20"/>
  <c r="Y119" i="20"/>
  <c r="S118" i="20"/>
  <c r="W118" i="20"/>
  <c r="S117" i="20"/>
  <c r="Y117" i="20"/>
  <c r="S116" i="20"/>
  <c r="Y116" i="20"/>
  <c r="S115" i="20"/>
  <c r="Y115" i="20"/>
  <c r="S114" i="20"/>
  <c r="X114" i="20"/>
  <c r="S113" i="20"/>
  <c r="X113" i="20"/>
  <c r="S112" i="20"/>
  <c r="W112" i="20"/>
  <c r="S111" i="20"/>
  <c r="Y111" i="20" s="1"/>
  <c r="V111" i="20"/>
  <c r="Y110" i="20"/>
  <c r="EL2" i="20"/>
  <c r="EP2" i="20" s="1"/>
  <c r="EK2" i="20"/>
  <c r="EO2" i="20"/>
  <c r="ES2" i="20" s="1"/>
  <c r="EW2" i="20" s="1"/>
  <c r="FA2" i="20" s="1"/>
  <c r="FE2" i="20"/>
  <c r="FI2" i="20" s="1"/>
  <c r="FM2" i="20" s="1"/>
  <c r="FQ2" i="20" s="1"/>
  <c r="CN2" i="20"/>
  <c r="CN3" i="20"/>
  <c r="CR3" i="20" s="1"/>
  <c r="S174" i="19"/>
  <c r="Y174" i="19"/>
  <c r="S173" i="19"/>
  <c r="X173" i="19" s="1"/>
  <c r="S172" i="19"/>
  <c r="W172" i="19"/>
  <c r="S171" i="19"/>
  <c r="V171" i="19"/>
  <c r="S170" i="19"/>
  <c r="U170" i="19"/>
  <c r="S169" i="19"/>
  <c r="S168" i="19"/>
  <c r="X168" i="19" s="1"/>
  <c r="S167" i="19"/>
  <c r="Y167" i="19"/>
  <c r="S166" i="19"/>
  <c r="Y166" i="19"/>
  <c r="S165" i="19"/>
  <c r="X165" i="19"/>
  <c r="S164" i="19"/>
  <c r="W164" i="19" s="1"/>
  <c r="S163" i="19"/>
  <c r="V163" i="19" s="1"/>
  <c r="S162" i="19"/>
  <c r="S161" i="19"/>
  <c r="S160" i="19"/>
  <c r="Y160" i="19" s="1"/>
  <c r="S159" i="19"/>
  <c r="S158" i="19"/>
  <c r="S157" i="19"/>
  <c r="Y156" i="19"/>
  <c r="S153" i="19"/>
  <c r="S152" i="19"/>
  <c r="W152" i="19"/>
  <c r="S151" i="19"/>
  <c r="S150" i="19"/>
  <c r="Y149" i="19"/>
  <c r="S146" i="19"/>
  <c r="Y146" i="19" s="1"/>
  <c r="S145" i="19"/>
  <c r="T145" i="19"/>
  <c r="S144" i="19"/>
  <c r="S143" i="19"/>
  <c r="Y143" i="19"/>
  <c r="S142" i="19"/>
  <c r="V142" i="19"/>
  <c r="S141" i="19"/>
  <c r="U141" i="19" s="1"/>
  <c r="S140" i="19"/>
  <c r="V140" i="19"/>
  <c r="S139" i="19"/>
  <c r="S138" i="19"/>
  <c r="S137" i="19"/>
  <c r="X137" i="19"/>
  <c r="Y136" i="19"/>
  <c r="S123" i="19"/>
  <c r="Y123" i="19" s="1"/>
  <c r="S122" i="19"/>
  <c r="S121" i="19"/>
  <c r="S120" i="19"/>
  <c r="X120" i="19" s="1"/>
  <c r="S119" i="19"/>
  <c r="S118" i="19"/>
  <c r="Y118" i="19" s="1"/>
  <c r="S117" i="19"/>
  <c r="Y117" i="19" s="1"/>
  <c r="S116" i="19"/>
  <c r="X116" i="19" s="1"/>
  <c r="S115" i="19"/>
  <c r="U114" i="19"/>
  <c r="T113" i="19"/>
  <c r="X112" i="19"/>
  <c r="Y111" i="19"/>
  <c r="Y110" i="19"/>
  <c r="EL2" i="19"/>
  <c r="EP2" i="19"/>
  <c r="EQ3" i="19" s="1"/>
  <c r="EK2" i="19"/>
  <c r="EO2" i="19" s="1"/>
  <c r="ES2" i="19"/>
  <c r="EW2" i="19" s="1"/>
  <c r="FA2" i="19" s="1"/>
  <c r="FE2" i="19" s="1"/>
  <c r="FI2" i="19" s="1"/>
  <c r="FM2" i="19" s="1"/>
  <c r="FQ2" i="19" s="1"/>
  <c r="CN2" i="19"/>
  <c r="CS2" i="19"/>
  <c r="S174" i="18"/>
  <c r="T174" i="18"/>
  <c r="S173" i="18"/>
  <c r="Y173" i="18"/>
  <c r="S172" i="18"/>
  <c r="Y172" i="18" s="1"/>
  <c r="S171" i="18"/>
  <c r="Y171" i="18"/>
  <c r="S170" i="18"/>
  <c r="V170" i="18"/>
  <c r="S169" i="18"/>
  <c r="U169" i="18"/>
  <c r="S168" i="18"/>
  <c r="T168" i="18" s="1"/>
  <c r="S167" i="18"/>
  <c r="Y167" i="18"/>
  <c r="S166" i="18"/>
  <c r="T166" i="18"/>
  <c r="S165" i="18"/>
  <c r="Y165" i="18"/>
  <c r="S164" i="18"/>
  <c r="Y164" i="18" s="1"/>
  <c r="S163" i="18"/>
  <c r="W163" i="18"/>
  <c r="S162" i="18"/>
  <c r="V162" i="18"/>
  <c r="S161" i="18"/>
  <c r="U161" i="18"/>
  <c r="S160" i="18"/>
  <c r="S159" i="18"/>
  <c r="S158" i="18"/>
  <c r="T158" i="18" s="1"/>
  <c r="S157" i="18"/>
  <c r="Y156" i="18"/>
  <c r="S153" i="18"/>
  <c r="Y153" i="18"/>
  <c r="S152" i="18"/>
  <c r="Y152" i="18" s="1"/>
  <c r="S151" i="18"/>
  <c r="S150" i="18"/>
  <c r="Y149" i="18"/>
  <c r="S146" i="18"/>
  <c r="T146" i="18" s="1"/>
  <c r="S145" i="18"/>
  <c r="S144" i="18"/>
  <c r="V144" i="18"/>
  <c r="S143" i="18"/>
  <c r="U143" i="18"/>
  <c r="S142" i="18"/>
  <c r="T142" i="18"/>
  <c r="S141" i="18"/>
  <c r="S140" i="18"/>
  <c r="S139" i="18"/>
  <c r="V139" i="18" s="1"/>
  <c r="S138" i="18"/>
  <c r="S137" i="18"/>
  <c r="Y136" i="18"/>
  <c r="Y130" i="18"/>
  <c r="W129" i="18"/>
  <c r="S123" i="18"/>
  <c r="S122" i="18"/>
  <c r="T122" i="18" s="1"/>
  <c r="S121" i="18"/>
  <c r="X121" i="18" s="1"/>
  <c r="S120" i="18"/>
  <c r="Y120" i="18" s="1"/>
  <c r="S119" i="18"/>
  <c r="W119" i="18"/>
  <c r="S118" i="18"/>
  <c r="S117" i="18"/>
  <c r="S116" i="18"/>
  <c r="Y116" i="18"/>
  <c r="S115" i="18"/>
  <c r="Y115" i="18"/>
  <c r="S114" i="18"/>
  <c r="S113" i="18"/>
  <c r="S112" i="18"/>
  <c r="S111" i="18"/>
  <c r="Y110" i="18"/>
  <c r="W132" i="18"/>
  <c r="EL2" i="18"/>
  <c r="EP2" i="18"/>
  <c r="ET2" i="18" s="1"/>
  <c r="EK2" i="18"/>
  <c r="EO2" i="18" s="1"/>
  <c r="ES2" i="18"/>
  <c r="EW2" i="18" s="1"/>
  <c r="FA2" i="18" s="1"/>
  <c r="FE2" i="18" s="1"/>
  <c r="FI2" i="18" s="1"/>
  <c r="FM2" i="18" s="1"/>
  <c r="FQ2" i="18" s="1"/>
  <c r="CN2" i="18"/>
  <c r="CN3" i="18"/>
  <c r="S174" i="17"/>
  <c r="S173" i="17"/>
  <c r="S172" i="17"/>
  <c r="S171" i="17"/>
  <c r="V171" i="17" s="1"/>
  <c r="S170" i="17"/>
  <c r="T170" i="17" s="1"/>
  <c r="S169" i="17"/>
  <c r="S168" i="17"/>
  <c r="S167" i="17"/>
  <c r="S166" i="17"/>
  <c r="S165" i="17"/>
  <c r="S164" i="17"/>
  <c r="V164" i="17"/>
  <c r="S163" i="17"/>
  <c r="W163" i="17"/>
  <c r="S162" i="17"/>
  <c r="S161" i="17"/>
  <c r="S160" i="17"/>
  <c r="S159" i="17"/>
  <c r="S158" i="17"/>
  <c r="S157" i="17"/>
  <c r="Y156" i="17"/>
  <c r="S153" i="17"/>
  <c r="X153" i="17" s="1"/>
  <c r="S152" i="17"/>
  <c r="S151" i="17"/>
  <c r="Y151" i="17" s="1"/>
  <c r="S150" i="17"/>
  <c r="Y149" i="17"/>
  <c r="Y136" i="17"/>
  <c r="Y110" i="17"/>
  <c r="T123" i="17"/>
  <c r="EL2" i="17"/>
  <c r="EP2" i="17" s="1"/>
  <c r="EK2" i="17"/>
  <c r="EO2" i="17" s="1"/>
  <c r="ES2" i="17"/>
  <c r="EW2" i="17" s="1"/>
  <c r="FA2" i="17" s="1"/>
  <c r="FE2" i="17" s="1"/>
  <c r="FI2" i="17" s="1"/>
  <c r="FM2" i="17" s="1"/>
  <c r="FQ2" i="17" s="1"/>
  <c r="CN2" i="17"/>
  <c r="CN3" i="17"/>
  <c r="CR3" i="17" s="1"/>
  <c r="S174" i="16"/>
  <c r="S173" i="16"/>
  <c r="V173" i="16"/>
  <c r="S172" i="16"/>
  <c r="U172" i="16"/>
  <c r="S171" i="16"/>
  <c r="T171" i="16"/>
  <c r="S170" i="16"/>
  <c r="X170" i="16"/>
  <c r="S169" i="16"/>
  <c r="Y169" i="16"/>
  <c r="S168" i="16"/>
  <c r="Y168" i="16"/>
  <c r="S167" i="16"/>
  <c r="X167" i="16"/>
  <c r="S166" i="16"/>
  <c r="W166" i="16"/>
  <c r="S165" i="16"/>
  <c r="V165" i="16"/>
  <c r="S164" i="16"/>
  <c r="U164" i="16"/>
  <c r="S163" i="16"/>
  <c r="T163" i="16"/>
  <c r="S162" i="16"/>
  <c r="X162" i="16"/>
  <c r="S161" i="16"/>
  <c r="Y161" i="16"/>
  <c r="S160" i="16"/>
  <c r="S159" i="16"/>
  <c r="S158" i="16"/>
  <c r="W158" i="16" s="1"/>
  <c r="S157" i="16"/>
  <c r="V157" i="16" s="1"/>
  <c r="Y156" i="16"/>
  <c r="S153" i="16"/>
  <c r="S152" i="16"/>
  <c r="U152" i="16" s="1"/>
  <c r="S151" i="16"/>
  <c r="S150" i="16"/>
  <c r="X150" i="16" s="1"/>
  <c r="Y149" i="16"/>
  <c r="S146" i="16"/>
  <c r="Y146" i="16"/>
  <c r="S145" i="16"/>
  <c r="S144" i="16"/>
  <c r="U144" i="16"/>
  <c r="S143" i="16"/>
  <c r="T143" i="16" s="1"/>
  <c r="S142" i="16"/>
  <c r="X142" i="16" s="1"/>
  <c r="S141" i="16"/>
  <c r="V141" i="16" s="1"/>
  <c r="S140" i="16"/>
  <c r="Y140" i="16"/>
  <c r="S139" i="16"/>
  <c r="S138" i="16"/>
  <c r="S137" i="16"/>
  <c r="U137" i="16"/>
  <c r="Y136" i="16"/>
  <c r="U130" i="16"/>
  <c r="Y129" i="16"/>
  <c r="S123" i="16"/>
  <c r="S122" i="16"/>
  <c r="S121" i="16"/>
  <c r="Y121" i="16" s="1"/>
  <c r="S120" i="16"/>
  <c r="S119" i="16"/>
  <c r="Y119" i="16" s="1"/>
  <c r="S118" i="16"/>
  <c r="U118" i="16" s="1"/>
  <c r="S117" i="16"/>
  <c r="T117" i="16" s="1"/>
  <c r="S116" i="16"/>
  <c r="X116" i="16" s="1"/>
  <c r="S115" i="16"/>
  <c r="W115" i="16" s="1"/>
  <c r="S114" i="16"/>
  <c r="S113" i="16"/>
  <c r="Y113" i="16" s="1"/>
  <c r="S112" i="16"/>
  <c r="S111" i="16"/>
  <c r="X111" i="16" s="1"/>
  <c r="Y110" i="16"/>
  <c r="EL2" i="16"/>
  <c r="EP2" i="16" s="1"/>
  <c r="EK2" i="16"/>
  <c r="EO2" i="16"/>
  <c r="ES2" i="16"/>
  <c r="EW2" i="16" s="1"/>
  <c r="FA2" i="16" s="1"/>
  <c r="FE2" i="16" s="1"/>
  <c r="FI2" i="16" s="1"/>
  <c r="FM2" i="16" s="1"/>
  <c r="FQ2" i="16" s="1"/>
  <c r="CN2" i="16"/>
  <c r="S174" i="15"/>
  <c r="S173" i="15"/>
  <c r="T173" i="15" s="1"/>
  <c r="S172" i="15"/>
  <c r="Y172" i="15" s="1"/>
  <c r="S171" i="15"/>
  <c r="Y171" i="15" s="1"/>
  <c r="S170" i="15"/>
  <c r="S169" i="15"/>
  <c r="S168" i="15"/>
  <c r="T168" i="15" s="1"/>
  <c r="S167" i="15"/>
  <c r="S166" i="15"/>
  <c r="Y166" i="15" s="1"/>
  <c r="S165" i="15"/>
  <c r="T165" i="15" s="1"/>
  <c r="S164" i="15"/>
  <c r="Y164" i="15" s="1"/>
  <c r="S163" i="15"/>
  <c r="Y163" i="15" s="1"/>
  <c r="S162" i="15"/>
  <c r="W162" i="15" s="1"/>
  <c r="S161" i="15"/>
  <c r="S160" i="15"/>
  <c r="T160" i="15" s="1"/>
  <c r="S159" i="15"/>
  <c r="T159" i="15" s="1"/>
  <c r="S158" i="15"/>
  <c r="S157" i="15"/>
  <c r="T157" i="15" s="1"/>
  <c r="Y156" i="15"/>
  <c r="S153" i="15"/>
  <c r="S152" i="15"/>
  <c r="T152" i="15" s="1"/>
  <c r="S151" i="15"/>
  <c r="S150" i="15"/>
  <c r="Y150" i="15"/>
  <c r="Y149" i="15"/>
  <c r="S146" i="15"/>
  <c r="Y146" i="15" s="1"/>
  <c r="S145" i="15"/>
  <c r="S144" i="15"/>
  <c r="S143" i="15"/>
  <c r="S142" i="15"/>
  <c r="W142" i="15" s="1"/>
  <c r="S141" i="15"/>
  <c r="V141" i="15" s="1"/>
  <c r="S140" i="15"/>
  <c r="T140" i="15" s="1"/>
  <c r="S139" i="15"/>
  <c r="Y139" i="15" s="1"/>
  <c r="S138" i="15"/>
  <c r="S137" i="15"/>
  <c r="Y136" i="15"/>
  <c r="X130" i="15"/>
  <c r="Y129" i="15"/>
  <c r="S123" i="15"/>
  <c r="V123" i="15"/>
  <c r="S122" i="15"/>
  <c r="X122" i="15"/>
  <c r="S121" i="15"/>
  <c r="Y121" i="15"/>
  <c r="S120" i="15"/>
  <c r="Y120" i="15"/>
  <c r="S119" i="15"/>
  <c r="S118" i="15"/>
  <c r="U118" i="15" s="1"/>
  <c r="S117" i="15"/>
  <c r="S116" i="15"/>
  <c r="S115" i="15"/>
  <c r="W115" i="15" s="1"/>
  <c r="S114" i="15"/>
  <c r="S113" i="15"/>
  <c r="Y113" i="15" s="1"/>
  <c r="S112" i="15"/>
  <c r="Y112" i="15" s="1"/>
  <c r="S111" i="15"/>
  <c r="Y111" i="15" s="1"/>
  <c r="Y110" i="15"/>
  <c r="EL2" i="15"/>
  <c r="EP2" i="15" s="1"/>
  <c r="EK2" i="15"/>
  <c r="EO2" i="15"/>
  <c r="ES2" i="15" s="1"/>
  <c r="EW2" i="15"/>
  <c r="FA2" i="15" s="1"/>
  <c r="FE2" i="15" s="1"/>
  <c r="FI2" i="15" s="1"/>
  <c r="FM2" i="15" s="1"/>
  <c r="FQ2" i="15" s="1"/>
  <c r="CN2" i="15"/>
  <c r="S174" i="14"/>
  <c r="S173" i="14"/>
  <c r="W173" i="14" s="1"/>
  <c r="S172" i="14"/>
  <c r="V172" i="14" s="1"/>
  <c r="S171" i="14"/>
  <c r="U171" i="14" s="1"/>
  <c r="S170" i="14"/>
  <c r="T170" i="14"/>
  <c r="S169" i="14"/>
  <c r="U169" i="14" s="1"/>
  <c r="S168" i="14"/>
  <c r="S167" i="14"/>
  <c r="Y167" i="14" s="1"/>
  <c r="S166" i="14"/>
  <c r="X166" i="14" s="1"/>
  <c r="S165" i="14"/>
  <c r="W165" i="14" s="1"/>
  <c r="S164" i="14"/>
  <c r="S163" i="14"/>
  <c r="S162" i="14"/>
  <c r="T162" i="14"/>
  <c r="S161" i="14"/>
  <c r="S160" i="14"/>
  <c r="S159" i="14"/>
  <c r="X159" i="14" s="1"/>
  <c r="S158" i="14"/>
  <c r="Y158" i="14" s="1"/>
  <c r="V158" i="14"/>
  <c r="S157" i="14"/>
  <c r="Y156" i="14"/>
  <c r="S153" i="14"/>
  <c r="S152" i="14"/>
  <c r="S151" i="14"/>
  <c r="S150" i="14"/>
  <c r="Y149" i="14"/>
  <c r="S146" i="14"/>
  <c r="U146" i="14"/>
  <c r="S145" i="14"/>
  <c r="S144" i="14"/>
  <c r="S143" i="14"/>
  <c r="V143" i="14"/>
  <c r="S142" i="14"/>
  <c r="S141" i="14"/>
  <c r="X141" i="14" s="1"/>
  <c r="S140" i="14"/>
  <c r="Y140" i="14"/>
  <c r="S139" i="14"/>
  <c r="S138" i="14"/>
  <c r="S137" i="14"/>
  <c r="Y136" i="14"/>
  <c r="V130" i="14"/>
  <c r="S123" i="14"/>
  <c r="S122" i="14"/>
  <c r="S121" i="14"/>
  <c r="S120" i="14"/>
  <c r="S119" i="14"/>
  <c r="S118" i="14"/>
  <c r="U118" i="14" s="1"/>
  <c r="S117" i="14"/>
  <c r="S116" i="14"/>
  <c r="S115" i="14"/>
  <c r="S114" i="14"/>
  <c r="S113" i="14"/>
  <c r="S112" i="14"/>
  <c r="Y112" i="14" s="1"/>
  <c r="S111" i="14"/>
  <c r="Y110" i="14"/>
  <c r="EL2" i="14"/>
  <c r="EP2" i="14" s="1"/>
  <c r="EK2" i="14"/>
  <c r="EO2" i="14"/>
  <c r="ES2" i="14" s="1"/>
  <c r="EW2" i="14" s="1"/>
  <c r="FA2" i="14" s="1"/>
  <c r="FE2" i="14" s="1"/>
  <c r="FI2" i="14" s="1"/>
  <c r="FM2" i="14" s="1"/>
  <c r="FQ2" i="14" s="1"/>
  <c r="CN2" i="14"/>
  <c r="CN3" i="14" s="1"/>
  <c r="A1" i="14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XEU3" i="5"/>
  <c r="XET3" i="5"/>
  <c r="XES3" i="5"/>
  <c r="XER3" i="5"/>
  <c r="XEQ3" i="5"/>
  <c r="XEV3" i="5"/>
  <c r="B62" i="4"/>
  <c r="B61" i="4"/>
  <c r="B60" i="4"/>
  <c r="B58" i="4"/>
  <c r="B57" i="4"/>
  <c r="B56" i="4"/>
  <c r="A38" i="4"/>
  <c r="A37" i="4"/>
  <c r="A36" i="4"/>
  <c r="A35" i="4"/>
  <c r="W184" i="42"/>
  <c r="U184" i="42"/>
  <c r="V184" i="42"/>
  <c r="X137" i="42"/>
  <c r="U129" i="21"/>
  <c r="U117" i="21"/>
  <c r="V113" i="21"/>
  <c r="X128" i="21"/>
  <c r="U118" i="21"/>
  <c r="T168" i="21"/>
  <c r="X129" i="32"/>
  <c r="W173" i="41"/>
  <c r="U151" i="17"/>
  <c r="T151" i="17"/>
  <c r="X151" i="17"/>
  <c r="W151" i="17"/>
  <c r="V151" i="17"/>
  <c r="W161" i="17"/>
  <c r="X161" i="17"/>
  <c r="Y161" i="17"/>
  <c r="U161" i="17"/>
  <c r="W152" i="17"/>
  <c r="V152" i="17"/>
  <c r="U152" i="17"/>
  <c r="T152" i="17"/>
  <c r="Y152" i="17"/>
  <c r="X152" i="17"/>
  <c r="X162" i="17"/>
  <c r="U162" i="17"/>
  <c r="Y162" i="17"/>
  <c r="T162" i="17"/>
  <c r="V162" i="17"/>
  <c r="W162" i="17"/>
  <c r="X170" i="17"/>
  <c r="Y170" i="17"/>
  <c r="U170" i="17"/>
  <c r="V170" i="17"/>
  <c r="W170" i="17"/>
  <c r="W153" i="17"/>
  <c r="T153" i="17"/>
  <c r="U153" i="17"/>
  <c r="U163" i="17"/>
  <c r="V163" i="17"/>
  <c r="X163" i="17"/>
  <c r="T171" i="17"/>
  <c r="U171" i="17"/>
  <c r="Y171" i="17"/>
  <c r="T164" i="17"/>
  <c r="U164" i="17"/>
  <c r="Y164" i="17"/>
  <c r="W164" i="17"/>
  <c r="X164" i="17"/>
  <c r="T172" i="17"/>
  <c r="U172" i="17"/>
  <c r="Y172" i="17"/>
  <c r="V172" i="17"/>
  <c r="W172" i="17"/>
  <c r="X172" i="17"/>
  <c r="X165" i="17"/>
  <c r="Y165" i="17"/>
  <c r="U165" i="17"/>
  <c r="U173" i="17"/>
  <c r="Y158" i="17"/>
  <c r="X158" i="17"/>
  <c r="V158" i="17"/>
  <c r="W158" i="17"/>
  <c r="U158" i="17"/>
  <c r="T158" i="17"/>
  <c r="X174" i="17"/>
  <c r="Y174" i="17"/>
  <c r="T174" i="17"/>
  <c r="U174" i="17"/>
  <c r="V174" i="17"/>
  <c r="W174" i="17"/>
  <c r="T160" i="17"/>
  <c r="U160" i="17"/>
  <c r="V160" i="17"/>
  <c r="W160" i="17"/>
  <c r="X160" i="17"/>
  <c r="Y160" i="17"/>
  <c r="T168" i="17"/>
  <c r="Y168" i="17"/>
  <c r="U168" i="17"/>
  <c r="V168" i="17"/>
  <c r="W168" i="17"/>
  <c r="X168" i="17"/>
  <c r="W167" i="17"/>
  <c r="X167" i="17"/>
  <c r="T166" i="17"/>
  <c r="U166" i="17"/>
  <c r="V166" i="17"/>
  <c r="W166" i="17"/>
  <c r="X166" i="17"/>
  <c r="Y166" i="17"/>
  <c r="X138" i="17"/>
  <c r="X111" i="17"/>
  <c r="T111" i="17"/>
  <c r="U111" i="17"/>
  <c r="V111" i="17"/>
  <c r="V138" i="17"/>
  <c r="W111" i="17"/>
  <c r="W138" i="17"/>
  <c r="X123" i="17"/>
  <c r="W123" i="17"/>
  <c r="X169" i="17"/>
  <c r="Y169" i="17"/>
  <c r="U169" i="17"/>
  <c r="T169" i="17"/>
  <c r="V169" i="17"/>
  <c r="W169" i="17"/>
  <c r="V112" i="17"/>
  <c r="V167" i="17"/>
  <c r="U112" i="17"/>
  <c r="U167" i="17"/>
  <c r="V123" i="17"/>
  <c r="U123" i="17"/>
  <c r="T167" i="17"/>
  <c r="T112" i="17"/>
  <c r="V130" i="32"/>
  <c r="W123" i="32"/>
  <c r="X127" i="22"/>
  <c r="U151" i="22"/>
  <c r="U124" i="22"/>
  <c r="U123" i="22"/>
  <c r="U138" i="22"/>
  <c r="T150" i="22"/>
  <c r="T137" i="22"/>
  <c r="CS2" i="24"/>
  <c r="CX2" i="24" s="1"/>
  <c r="X111" i="26"/>
  <c r="W137" i="26"/>
  <c r="U132" i="18"/>
  <c r="V132" i="18"/>
  <c r="T132" i="18"/>
  <c r="X132" i="18"/>
  <c r="CS2" i="30"/>
  <c r="CS3" i="30" s="1"/>
  <c r="CS2" i="28"/>
  <c r="X124" i="24"/>
  <c r="X137" i="24"/>
  <c r="X114" i="18"/>
  <c r="W151" i="18"/>
  <c r="T112" i="18"/>
  <c r="T137" i="18"/>
  <c r="ER3" i="20"/>
  <c r="T158" i="32"/>
  <c r="U162" i="30"/>
  <c r="U137" i="42"/>
  <c r="Y138" i="31"/>
  <c r="W152" i="42"/>
  <c r="W170" i="20"/>
  <c r="Y166" i="31"/>
  <c r="W137" i="42"/>
  <c r="V112" i="42"/>
  <c r="X137" i="22"/>
  <c r="V163" i="25"/>
  <c r="X145" i="26"/>
  <c r="W161" i="31"/>
  <c r="U158" i="23"/>
  <c r="X163" i="25"/>
  <c r="X152" i="20"/>
  <c r="Y152" i="20"/>
  <c r="U140" i="29"/>
  <c r="X163" i="42"/>
  <c r="W162" i="24"/>
  <c r="W169" i="25"/>
  <c r="T111" i="26"/>
  <c r="U111" i="26"/>
  <c r="T111" i="41"/>
  <c r="Y151" i="29"/>
  <c r="V159" i="21"/>
  <c r="W111" i="26"/>
  <c r="V111" i="41"/>
  <c r="Y111" i="41"/>
  <c r="T138" i="25"/>
  <c r="X138" i="25"/>
  <c r="U138" i="26"/>
  <c r="V168" i="19"/>
  <c r="W168" i="19"/>
  <c r="T168" i="19"/>
  <c r="Y168" i="19"/>
  <c r="X172" i="29"/>
  <c r="U171" i="16"/>
  <c r="X164" i="22"/>
  <c r="U163" i="42"/>
  <c r="W163" i="16"/>
  <c r="W163" i="22"/>
  <c r="Y163" i="22"/>
  <c r="Y162" i="15"/>
  <c r="T162" i="21"/>
  <c r="U161" i="31"/>
  <c r="X161" i="25"/>
  <c r="W161" i="25"/>
  <c r="Y161" i="41"/>
  <c r="U161" i="19"/>
  <c r="V161" i="42"/>
  <c r="V161" i="19"/>
  <c r="W160" i="15"/>
  <c r="Y160" i="15"/>
  <c r="Y160" i="32"/>
  <c r="Y160" i="23"/>
  <c r="W144" i="18"/>
  <c r="V139" i="23"/>
  <c r="W153" i="41"/>
  <c r="CO3" i="24"/>
  <c r="CQ3" i="24" s="1"/>
  <c r="CS3" i="19"/>
  <c r="CW3" i="19" s="1"/>
  <c r="CX2" i="19"/>
  <c r="DC2" i="19" s="1"/>
  <c r="Y170" i="16"/>
  <c r="T168" i="29"/>
  <c r="ER3" i="16"/>
  <c r="V137" i="16"/>
  <c r="V150" i="16"/>
  <c r="W161" i="19"/>
  <c r="X161" i="20"/>
  <c r="W142" i="24"/>
  <c r="CS2" i="25"/>
  <c r="CS3" i="25"/>
  <c r="X162" i="26"/>
  <c r="X111" i="41"/>
  <c r="CN3" i="29"/>
  <c r="U151" i="30"/>
  <c r="V113" i="31"/>
  <c r="T112" i="32"/>
  <c r="U145" i="32"/>
  <c r="Y161" i="32"/>
  <c r="CS2" i="42"/>
  <c r="CS3" i="42"/>
  <c r="CU3" i="42" s="1"/>
  <c r="W137" i="16"/>
  <c r="CN3" i="19"/>
  <c r="EP3" i="23"/>
  <c r="X113" i="31"/>
  <c r="V145" i="32"/>
  <c r="Y166" i="25"/>
  <c r="T165" i="31"/>
  <c r="T162" i="15"/>
  <c r="X137" i="16"/>
  <c r="Y166" i="16"/>
  <c r="U168" i="19"/>
  <c r="U170" i="20"/>
  <c r="V150" i="22"/>
  <c r="U153" i="41"/>
  <c r="T162" i="30"/>
  <c r="V166" i="30"/>
  <c r="U152" i="31"/>
  <c r="CS3" i="24"/>
  <c r="CU3" i="24"/>
  <c r="U150" i="16"/>
  <c r="X111" i="20"/>
  <c r="U112" i="18"/>
  <c r="Y164" i="19"/>
  <c r="Y158" i="20"/>
  <c r="Y169" i="41"/>
  <c r="X111" i="29"/>
  <c r="W140" i="29"/>
  <c r="X113" i="30"/>
  <c r="X162" i="30"/>
  <c r="X168" i="31"/>
  <c r="V160" i="15"/>
  <c r="X139" i="16"/>
  <c r="V163" i="16"/>
  <c r="U137" i="22"/>
  <c r="X163" i="23"/>
  <c r="U141" i="31"/>
  <c r="X150" i="32"/>
  <c r="X160" i="32"/>
  <c r="ER3" i="15"/>
  <c r="ET2" i="15"/>
  <c r="ET3" i="15" s="1"/>
  <c r="EP3" i="15"/>
  <c r="Y153" i="15"/>
  <c r="X153" i="15"/>
  <c r="ER3" i="17"/>
  <c r="EQ3" i="17"/>
  <c r="EP3" i="17"/>
  <c r="ET2" i="17"/>
  <c r="EO3" i="17"/>
  <c r="CP3" i="18"/>
  <c r="CO3" i="18"/>
  <c r="CQ3" i="18" s="1"/>
  <c r="CR3" i="18"/>
  <c r="EO3" i="18"/>
  <c r="V145" i="24"/>
  <c r="U160" i="15"/>
  <c r="X162" i="15"/>
  <c r="T150" i="16"/>
  <c r="W163" i="24"/>
  <c r="Y163" i="24"/>
  <c r="ET2" i="22"/>
  <c r="ER3" i="22"/>
  <c r="EQ3" i="22"/>
  <c r="EP3" i="22"/>
  <c r="EO3" i="22"/>
  <c r="ER3" i="21"/>
  <c r="EQ3" i="21"/>
  <c r="EP3" i="21"/>
  <c r="EO3" i="21"/>
  <c r="ET2" i="21"/>
  <c r="W122" i="21"/>
  <c r="EP3" i="24"/>
  <c r="EO3" i="24"/>
  <c r="ET2" i="24"/>
  <c r="ER3" i="24"/>
  <c r="EQ3" i="24"/>
  <c r="CN3" i="41"/>
  <c r="CS2" i="41"/>
  <c r="X160" i="15"/>
  <c r="Y158" i="16"/>
  <c r="X163" i="16"/>
  <c r="X139" i="18"/>
  <c r="W151" i="23"/>
  <c r="X151" i="23"/>
  <c r="CR3" i="25"/>
  <c r="W139" i="18"/>
  <c r="V113" i="15"/>
  <c r="W165" i="15"/>
  <c r="CS2" i="17"/>
  <c r="CS2" i="18"/>
  <c r="T141" i="18"/>
  <c r="Y141" i="18"/>
  <c r="U141" i="18"/>
  <c r="EP3" i="26"/>
  <c r="T169" i="19"/>
  <c r="Y169" i="19"/>
  <c r="X169" i="19"/>
  <c r="W169" i="19"/>
  <c r="X111" i="21"/>
  <c r="W111" i="21"/>
  <c r="V111" i="21"/>
  <c r="T162" i="22"/>
  <c r="Y162" i="22"/>
  <c r="V142" i="23"/>
  <c r="Y142" i="23"/>
  <c r="ER3" i="25"/>
  <c r="EQ3" i="25"/>
  <c r="EP3" i="25"/>
  <c r="CN3" i="31"/>
  <c r="CS2" i="31"/>
  <c r="X140" i="21"/>
  <c r="T174" i="21"/>
  <c r="T158" i="22"/>
  <c r="ER3" i="23"/>
  <c r="EO3" i="23"/>
  <c r="ET2" i="23"/>
  <c r="T168" i="23"/>
  <c r="V168" i="23"/>
  <c r="Y152" i="41"/>
  <c r="U165" i="41"/>
  <c r="W172" i="41"/>
  <c r="T172" i="41"/>
  <c r="V152" i="22"/>
  <c r="X152" i="22"/>
  <c r="CW3" i="24"/>
  <c r="ET2" i="25"/>
  <c r="ES3" i="25" s="1"/>
  <c r="U141" i="42"/>
  <c r="X141" i="42"/>
  <c r="T169" i="20"/>
  <c r="T112" i="21"/>
  <c r="Y151" i="21"/>
  <c r="W152" i="22"/>
  <c r="U112" i="23"/>
  <c r="X112" i="23"/>
  <c r="V112" i="23"/>
  <c r="X158" i="25"/>
  <c r="Y158" i="26"/>
  <c r="T158" i="26"/>
  <c r="ER3" i="41"/>
  <c r="EQ3" i="41"/>
  <c r="EP3" i="41"/>
  <c r="Y159" i="18"/>
  <c r="W151" i="20"/>
  <c r="U169" i="20"/>
  <c r="Y174" i="20"/>
  <c r="V112" i="21"/>
  <c r="T166" i="21"/>
  <c r="W170" i="21"/>
  <c r="X138" i="22"/>
  <c r="EO3" i="25"/>
  <c r="T151" i="25"/>
  <c r="CN3" i="26"/>
  <c r="CS2" i="26"/>
  <c r="EQ3" i="28"/>
  <c r="ER3" i="28"/>
  <c r="W112" i="21"/>
  <c r="V166" i="21"/>
  <c r="V150" i="26"/>
  <c r="W150" i="26"/>
  <c r="Y153" i="30"/>
  <c r="X153" i="30"/>
  <c r="W153" i="30"/>
  <c r="U153" i="30"/>
  <c r="W157" i="22"/>
  <c r="X157" i="22"/>
  <c r="W165" i="25"/>
  <c r="X165" i="25"/>
  <c r="T170" i="25"/>
  <c r="X170" i="25"/>
  <c r="W167" i="26"/>
  <c r="Y167" i="26"/>
  <c r="V163" i="29"/>
  <c r="V138" i="30"/>
  <c r="T153" i="30"/>
  <c r="ER3" i="32"/>
  <c r="EQ3" i="32"/>
  <c r="EP3" i="32"/>
  <c r="ET2" i="32"/>
  <c r="T112" i="41"/>
  <c r="U112" i="41"/>
  <c r="X159" i="30"/>
  <c r="W159" i="30"/>
  <c r="V159" i="30"/>
  <c r="U160" i="23"/>
  <c r="T161" i="25"/>
  <c r="W170" i="26"/>
  <c r="U159" i="30"/>
  <c r="EQ3" i="31"/>
  <c r="EP3" i="31"/>
  <c r="EO3" i="31"/>
  <c r="ET2" i="31"/>
  <c r="ER3" i="31"/>
  <c r="EP3" i="42"/>
  <c r="EO3" i="42"/>
  <c r="ET2" i="42"/>
  <c r="EQ3" i="42"/>
  <c r="W160" i="23"/>
  <c r="Y113" i="24"/>
  <c r="Y144" i="24"/>
  <c r="U167" i="24"/>
  <c r="V161" i="25"/>
  <c r="W164" i="25"/>
  <c r="Y174" i="25"/>
  <c r="U144" i="26"/>
  <c r="T151" i="26"/>
  <c r="CR3" i="28"/>
  <c r="CP3" i="28"/>
  <c r="EQ3" i="29"/>
  <c r="CX2" i="30"/>
  <c r="Y165" i="30"/>
  <c r="U165" i="30"/>
  <c r="CP3" i="32"/>
  <c r="CO3" i="32"/>
  <c r="CQ3" i="32"/>
  <c r="CR3" i="32"/>
  <c r="EO3" i="32"/>
  <c r="T116" i="32"/>
  <c r="W162" i="30"/>
  <c r="V152" i="31"/>
  <c r="U112" i="32"/>
  <c r="W111" i="42"/>
  <c r="X152" i="31"/>
  <c r="X111" i="42"/>
  <c r="U163" i="30"/>
  <c r="Y166" i="30"/>
  <c r="U173" i="30"/>
  <c r="V141" i="31"/>
  <c r="CS2" i="32"/>
  <c r="U114" i="32"/>
  <c r="U158" i="42"/>
  <c r="W161" i="42"/>
  <c r="X173" i="30"/>
  <c r="W141" i="31"/>
  <c r="V114" i="32"/>
  <c r="T164" i="41"/>
  <c r="U113" i="30"/>
  <c r="V164" i="30"/>
  <c r="V138" i="31"/>
  <c r="Y141" i="31"/>
  <c r="V166" i="31"/>
  <c r="X114" i="32"/>
  <c r="T159" i="42"/>
  <c r="X119" i="32"/>
  <c r="U117" i="32"/>
  <c r="X140" i="32"/>
  <c r="V151" i="32"/>
  <c r="U150" i="32"/>
  <c r="T145" i="32"/>
  <c r="U158" i="32"/>
  <c r="Y169" i="32"/>
  <c r="T159" i="32"/>
  <c r="T153" i="32"/>
  <c r="T168" i="32"/>
  <c r="V159" i="32"/>
  <c r="X163" i="32"/>
  <c r="W168" i="32"/>
  <c r="Y163" i="32"/>
  <c r="X168" i="32"/>
  <c r="Y168" i="32"/>
  <c r="W141" i="32"/>
  <c r="U139" i="32"/>
  <c r="V162" i="32"/>
  <c r="U167" i="32"/>
  <c r="T173" i="32"/>
  <c r="T113" i="32"/>
  <c r="T138" i="32"/>
  <c r="V139" i="32"/>
  <c r="Y141" i="32"/>
  <c r="W151" i="32"/>
  <c r="T157" i="32"/>
  <c r="V167" i="32"/>
  <c r="U113" i="32"/>
  <c r="U138" i="32"/>
  <c r="W139" i="32"/>
  <c r="X151" i="32"/>
  <c r="T160" i="32"/>
  <c r="X162" i="32"/>
  <c r="T165" i="32"/>
  <c r="U169" i="32"/>
  <c r="T174" i="32"/>
  <c r="V113" i="32"/>
  <c r="V138" i="32"/>
  <c r="X139" i="32"/>
  <c r="U160" i="32"/>
  <c r="V169" i="32"/>
  <c r="U174" i="32"/>
  <c r="T139" i="32"/>
  <c r="T167" i="32"/>
  <c r="X141" i="32"/>
  <c r="T111" i="32"/>
  <c r="W138" i="32"/>
  <c r="V150" i="32"/>
  <c r="V160" i="32"/>
  <c r="W161" i="32"/>
  <c r="T166" i="32"/>
  <c r="U168" i="32"/>
  <c r="W169" i="32"/>
  <c r="X171" i="32"/>
  <c r="X138" i="32"/>
  <c r="W150" i="32"/>
  <c r="W163" i="32"/>
  <c r="U166" i="32"/>
  <c r="X169" i="32"/>
  <c r="Y171" i="32"/>
  <c r="U111" i="32"/>
  <c r="V112" i="32"/>
  <c r="W113" i="32"/>
  <c r="Y142" i="32"/>
  <c r="T152" i="32"/>
  <c r="U153" i="32"/>
  <c r="U157" i="32"/>
  <c r="V158" i="32"/>
  <c r="T164" i="32"/>
  <c r="U165" i="32"/>
  <c r="W167" i="32"/>
  <c r="T172" i="32"/>
  <c r="U173" i="32"/>
  <c r="V174" i="32"/>
  <c r="V111" i="32"/>
  <c r="W112" i="32"/>
  <c r="X113" i="32"/>
  <c r="T151" i="32"/>
  <c r="U152" i="32"/>
  <c r="V153" i="32"/>
  <c r="V157" i="32"/>
  <c r="W158" i="32"/>
  <c r="T163" i="32"/>
  <c r="U164" i="32"/>
  <c r="V165" i="32"/>
  <c r="X167" i="32"/>
  <c r="T171" i="32"/>
  <c r="U172" i="32"/>
  <c r="V173" i="32"/>
  <c r="W174" i="32"/>
  <c r="W111" i="32"/>
  <c r="X112" i="32"/>
  <c r="T150" i="32"/>
  <c r="U151" i="32"/>
  <c r="V152" i="32"/>
  <c r="W153" i="32"/>
  <c r="X158" i="32"/>
  <c r="U163" i="32"/>
  <c r="V164" i="32"/>
  <c r="W165" i="32"/>
  <c r="T170" i="32"/>
  <c r="U171" i="32"/>
  <c r="V172" i="32"/>
  <c r="W173" i="32"/>
  <c r="X174" i="32"/>
  <c r="X111" i="32"/>
  <c r="W152" i="32"/>
  <c r="X153" i="32"/>
  <c r="W164" i="32"/>
  <c r="X165" i="32"/>
  <c r="V171" i="32"/>
  <c r="W172" i="32"/>
  <c r="X173" i="32"/>
  <c r="X152" i="32"/>
  <c r="X164" i="32"/>
  <c r="X172" i="32"/>
  <c r="Y111" i="32"/>
  <c r="U139" i="31"/>
  <c r="X142" i="31"/>
  <c r="V153" i="31"/>
  <c r="U158" i="31"/>
  <c r="X161" i="31"/>
  <c r="T169" i="31"/>
  <c r="W153" i="31"/>
  <c r="Y161" i="31"/>
  <c r="U153" i="31"/>
  <c r="V143" i="31"/>
  <c r="T152" i="31"/>
  <c r="Y153" i="31"/>
  <c r="W159" i="31"/>
  <c r="W166" i="31"/>
  <c r="Y170" i="31"/>
  <c r="Y113" i="31"/>
  <c r="V139" i="31"/>
  <c r="V158" i="31"/>
  <c r="U169" i="31"/>
  <c r="T138" i="31"/>
  <c r="W139" i="31"/>
  <c r="Y152" i="31"/>
  <c r="W158" i="31"/>
  <c r="U162" i="31"/>
  <c r="V167" i="31"/>
  <c r="V169" i="31"/>
  <c r="W114" i="31"/>
  <c r="U138" i="31"/>
  <c r="Y139" i="31"/>
  <c r="W142" i="31"/>
  <c r="Y158" i="31"/>
  <c r="T161" i="31"/>
  <c r="Y162" i="31"/>
  <c r="Y165" i="31"/>
  <c r="W167" i="31"/>
  <c r="W169" i="31"/>
  <c r="X169" i="31"/>
  <c r="T113" i="31"/>
  <c r="X138" i="31"/>
  <c r="U166" i="31"/>
  <c r="W168" i="31"/>
  <c r="U113" i="31"/>
  <c r="U111" i="31"/>
  <c r="V116" i="31"/>
  <c r="T123" i="31"/>
  <c r="X139" i="31"/>
  <c r="X141" i="31"/>
  <c r="T143" i="31"/>
  <c r="Y144" i="31"/>
  <c r="U150" i="31"/>
  <c r="V151" i="31"/>
  <c r="X153" i="31"/>
  <c r="X158" i="31"/>
  <c r="Y159" i="31"/>
  <c r="T162" i="31"/>
  <c r="U163" i="31"/>
  <c r="V164" i="31"/>
  <c r="X166" i="31"/>
  <c r="Y167" i="31"/>
  <c r="T170" i="31"/>
  <c r="U171" i="31"/>
  <c r="V172" i="31"/>
  <c r="X174" i="31"/>
  <c r="V111" i="31"/>
  <c r="W112" i="31"/>
  <c r="W137" i="31"/>
  <c r="W151" i="31"/>
  <c r="V163" i="31"/>
  <c r="W164" i="31"/>
  <c r="U170" i="31"/>
  <c r="V171" i="31"/>
  <c r="W172" i="31"/>
  <c r="Y174" i="31"/>
  <c r="W111" i="31"/>
  <c r="W143" i="31"/>
  <c r="Y145" i="31"/>
  <c r="X151" i="31"/>
  <c r="T160" i="31"/>
  <c r="V162" i="31"/>
  <c r="W163" i="31"/>
  <c r="X164" i="31"/>
  <c r="T168" i="31"/>
  <c r="V170" i="31"/>
  <c r="W171" i="31"/>
  <c r="X172" i="31"/>
  <c r="X111" i="31"/>
  <c r="Y112" i="31"/>
  <c r="U142" i="31"/>
  <c r="X143" i="31"/>
  <c r="Y151" i="31"/>
  <c r="T159" i="31"/>
  <c r="W162" i="31"/>
  <c r="X163" i="31"/>
  <c r="Y164" i="31"/>
  <c r="T167" i="31"/>
  <c r="U168" i="31"/>
  <c r="W170" i="31"/>
  <c r="X171" i="31"/>
  <c r="Y172" i="31"/>
  <c r="Y111" i="31"/>
  <c r="V114" i="31"/>
  <c r="V142" i="31"/>
  <c r="Y143" i="31"/>
  <c r="Y146" i="31"/>
  <c r="U159" i="31"/>
  <c r="Y163" i="31"/>
  <c r="U167" i="31"/>
  <c r="V168" i="31"/>
  <c r="Y171" i="31"/>
  <c r="T174" i="31"/>
  <c r="U174" i="31"/>
  <c r="T137" i="31"/>
  <c r="W144" i="31"/>
  <c r="T151" i="31"/>
  <c r="T164" i="31"/>
  <c r="T172" i="31"/>
  <c r="V174" i="31"/>
  <c r="X144" i="31"/>
  <c r="T139" i="30"/>
  <c r="Y162" i="30"/>
  <c r="W165" i="30"/>
  <c r="U139" i="30"/>
  <c r="T113" i="30"/>
  <c r="U140" i="30"/>
  <c r="U171" i="30"/>
  <c r="V113" i="30"/>
  <c r="W139" i="30"/>
  <c r="Y142" i="30"/>
  <c r="T157" i="30"/>
  <c r="T167" i="30"/>
  <c r="X174" i="30"/>
  <c r="W113" i="30"/>
  <c r="X139" i="30"/>
  <c r="U157" i="30"/>
  <c r="X165" i="30"/>
  <c r="U167" i="30"/>
  <c r="V172" i="30"/>
  <c r="W157" i="30"/>
  <c r="V167" i="30"/>
  <c r="T111" i="30"/>
  <c r="T140" i="30"/>
  <c r="X157" i="30"/>
  <c r="U166" i="30"/>
  <c r="W167" i="30"/>
  <c r="W170" i="30"/>
  <c r="T173" i="30"/>
  <c r="X167" i="30"/>
  <c r="V140" i="30"/>
  <c r="Y146" i="30"/>
  <c r="X166" i="30"/>
  <c r="W173" i="30"/>
  <c r="U138" i="30"/>
  <c r="V139" i="30"/>
  <c r="W140" i="30"/>
  <c r="T151" i="30"/>
  <c r="V153" i="30"/>
  <c r="V157" i="30"/>
  <c r="Y160" i="30"/>
  <c r="T163" i="30"/>
  <c r="U164" i="30"/>
  <c r="V165" i="30"/>
  <c r="W166" i="30"/>
  <c r="Y168" i="30"/>
  <c r="T171" i="30"/>
  <c r="U172" i="30"/>
  <c r="V173" i="30"/>
  <c r="W174" i="30"/>
  <c r="W138" i="30"/>
  <c r="W141" i="30"/>
  <c r="V151" i="30"/>
  <c r="T161" i="30"/>
  <c r="V163" i="30"/>
  <c r="W164" i="30"/>
  <c r="T169" i="30"/>
  <c r="V171" i="30"/>
  <c r="W172" i="30"/>
  <c r="Y174" i="30"/>
  <c r="X138" i="30"/>
  <c r="X141" i="30"/>
  <c r="U145" i="30"/>
  <c r="W151" i="30"/>
  <c r="X152" i="30"/>
  <c r="T160" i="30"/>
  <c r="U161" i="30"/>
  <c r="W163" i="30"/>
  <c r="X164" i="30"/>
  <c r="T168" i="30"/>
  <c r="U169" i="30"/>
  <c r="W171" i="30"/>
  <c r="X172" i="30"/>
  <c r="Y138" i="30"/>
  <c r="Y141" i="30"/>
  <c r="X151" i="30"/>
  <c r="Y152" i="30"/>
  <c r="V161" i="30"/>
  <c r="X163" i="30"/>
  <c r="Y164" i="30"/>
  <c r="U168" i="30"/>
  <c r="V169" i="30"/>
  <c r="X171" i="30"/>
  <c r="Y172" i="30"/>
  <c r="W161" i="30"/>
  <c r="V168" i="30"/>
  <c r="W169" i="30"/>
  <c r="T174" i="30"/>
  <c r="X161" i="30"/>
  <c r="W168" i="30"/>
  <c r="X169" i="30"/>
  <c r="U174" i="30"/>
  <c r="U152" i="29"/>
  <c r="U170" i="29"/>
  <c r="T138" i="29"/>
  <c r="V152" i="29"/>
  <c r="V170" i="29"/>
  <c r="W138" i="29"/>
  <c r="W152" i="29"/>
  <c r="X170" i="29"/>
  <c r="Y138" i="29"/>
  <c r="Y143" i="29"/>
  <c r="V160" i="29"/>
  <c r="Y112" i="29"/>
  <c r="T169" i="29"/>
  <c r="T171" i="29"/>
  <c r="X164" i="29"/>
  <c r="U169" i="29"/>
  <c r="U171" i="29"/>
  <c r="W169" i="29"/>
  <c r="V171" i="29"/>
  <c r="X138" i="29"/>
  <c r="T141" i="29"/>
  <c r="T162" i="29"/>
  <c r="Y164" i="29"/>
  <c r="U167" i="29"/>
  <c r="Y172" i="29"/>
  <c r="V141" i="29"/>
  <c r="U162" i="29"/>
  <c r="T112" i="29"/>
  <c r="W141" i="29"/>
  <c r="T151" i="29"/>
  <c r="T158" i="29"/>
  <c r="V162" i="29"/>
  <c r="U112" i="29"/>
  <c r="U139" i="29"/>
  <c r="X141" i="29"/>
  <c r="U151" i="29"/>
  <c r="X162" i="29"/>
  <c r="T166" i="29"/>
  <c r="V168" i="29"/>
  <c r="T174" i="29"/>
  <c r="V112" i="29"/>
  <c r="Y141" i="29"/>
  <c r="V151" i="29"/>
  <c r="X152" i="29"/>
  <c r="X158" i="29"/>
  <c r="T161" i="29"/>
  <c r="U164" i="29"/>
  <c r="W166" i="29"/>
  <c r="U172" i="29"/>
  <c r="Y174" i="29"/>
  <c r="W112" i="29"/>
  <c r="W151" i="29"/>
  <c r="Y152" i="29"/>
  <c r="U161" i="29"/>
  <c r="V164" i="29"/>
  <c r="X166" i="29"/>
  <c r="V172" i="29"/>
  <c r="W161" i="29"/>
  <c r="W164" i="29"/>
  <c r="Y166" i="29"/>
  <c r="W172" i="29"/>
  <c r="Y111" i="29"/>
  <c r="U114" i="29"/>
  <c r="U138" i="29"/>
  <c r="V139" i="29"/>
  <c r="X140" i="29"/>
  <c r="W142" i="29"/>
  <c r="Y146" i="29"/>
  <c r="T153" i="29"/>
  <c r="T157" i="29"/>
  <c r="W160" i="29"/>
  <c r="X161" i="29"/>
  <c r="Y162" i="29"/>
  <c r="T165" i="29"/>
  <c r="U166" i="29"/>
  <c r="V167" i="29"/>
  <c r="W168" i="29"/>
  <c r="X169" i="29"/>
  <c r="Y170" i="29"/>
  <c r="T173" i="29"/>
  <c r="U174" i="29"/>
  <c r="V114" i="29"/>
  <c r="W139" i="29"/>
  <c r="X142" i="29"/>
  <c r="U153" i="29"/>
  <c r="U157" i="29"/>
  <c r="X160" i="29"/>
  <c r="Y161" i="29"/>
  <c r="U165" i="29"/>
  <c r="W167" i="29"/>
  <c r="X168" i="29"/>
  <c r="Y169" i="29"/>
  <c r="U173" i="29"/>
  <c r="V174" i="29"/>
  <c r="Y114" i="29"/>
  <c r="X139" i="29"/>
  <c r="Y142" i="29"/>
  <c r="V153" i="29"/>
  <c r="V157" i="29"/>
  <c r="Y160" i="29"/>
  <c r="V165" i="29"/>
  <c r="X167" i="29"/>
  <c r="Y168" i="29"/>
  <c r="V173" i="29"/>
  <c r="W174" i="29"/>
  <c r="Y139" i="29"/>
  <c r="W153" i="29"/>
  <c r="W157" i="29"/>
  <c r="W165" i="29"/>
  <c r="Y167" i="29"/>
  <c r="T170" i="29"/>
  <c r="W173" i="29"/>
  <c r="X153" i="29"/>
  <c r="X157" i="29"/>
  <c r="X165" i="29"/>
  <c r="X173" i="29"/>
  <c r="V140" i="29"/>
  <c r="T137" i="41"/>
  <c r="X139" i="41"/>
  <c r="V153" i="41"/>
  <c r="U173" i="41"/>
  <c r="U111" i="41"/>
  <c r="U138" i="41"/>
  <c r="T160" i="41"/>
  <c r="U164" i="41"/>
  <c r="T168" i="41"/>
  <c r="Y173" i="41"/>
  <c r="V138" i="41"/>
  <c r="Y160" i="41"/>
  <c r="V164" i="41"/>
  <c r="V168" i="41"/>
  <c r="Y164" i="41"/>
  <c r="X168" i="41"/>
  <c r="U172" i="41"/>
  <c r="Y168" i="41"/>
  <c r="V172" i="41"/>
  <c r="Y172" i="41"/>
  <c r="V112" i="41"/>
  <c r="X114" i="41"/>
  <c r="U137" i="41"/>
  <c r="U142" i="41"/>
  <c r="X145" i="41"/>
  <c r="U152" i="41"/>
  <c r="Y153" i="41"/>
  <c r="V158" i="41"/>
  <c r="U160" i="41"/>
  <c r="V165" i="41"/>
  <c r="W167" i="41"/>
  <c r="X172" i="41"/>
  <c r="V174" i="41"/>
  <c r="W112" i="41"/>
  <c r="Y114" i="41"/>
  <c r="V137" i="41"/>
  <c r="V142" i="41"/>
  <c r="Y145" i="41"/>
  <c r="V152" i="41"/>
  <c r="W158" i="41"/>
  <c r="V160" i="41"/>
  <c r="W165" i="41"/>
  <c r="X167" i="41"/>
  <c r="W174" i="41"/>
  <c r="Y112" i="41"/>
  <c r="X137" i="41"/>
  <c r="W142" i="41"/>
  <c r="X152" i="41"/>
  <c r="X158" i="41"/>
  <c r="X160" i="41"/>
  <c r="Y165" i="41"/>
  <c r="X174" i="41"/>
  <c r="Y137" i="41"/>
  <c r="V113" i="41"/>
  <c r="X143" i="41"/>
  <c r="W159" i="41"/>
  <c r="X164" i="41"/>
  <c r="U168" i="41"/>
  <c r="V173" i="41"/>
  <c r="W113" i="41"/>
  <c r="Y143" i="41"/>
  <c r="X159" i="41"/>
  <c r="W166" i="41"/>
  <c r="X166" i="41"/>
  <c r="T141" i="41"/>
  <c r="T151" i="41"/>
  <c r="T163" i="41"/>
  <c r="T171" i="41"/>
  <c r="U141" i="41"/>
  <c r="T150" i="41"/>
  <c r="U151" i="41"/>
  <c r="Y159" i="41"/>
  <c r="T162" i="41"/>
  <c r="U163" i="41"/>
  <c r="Y167" i="41"/>
  <c r="T170" i="41"/>
  <c r="U171" i="41"/>
  <c r="X112" i="41"/>
  <c r="Y113" i="41"/>
  <c r="Y139" i="41"/>
  <c r="V141" i="41"/>
  <c r="X142" i="41"/>
  <c r="U144" i="41"/>
  <c r="U146" i="41"/>
  <c r="V151" i="41"/>
  <c r="X153" i="41"/>
  <c r="Y158" i="41"/>
  <c r="T161" i="41"/>
  <c r="U162" i="41"/>
  <c r="V163" i="41"/>
  <c r="X165" i="41"/>
  <c r="T169" i="41"/>
  <c r="U170" i="41"/>
  <c r="V171" i="41"/>
  <c r="X173" i="41"/>
  <c r="Y174" i="41"/>
  <c r="W141" i="41"/>
  <c r="W144" i="41"/>
  <c r="V146" i="41"/>
  <c r="W151" i="41"/>
  <c r="V162" i="41"/>
  <c r="W163" i="41"/>
  <c r="U169" i="41"/>
  <c r="V170" i="41"/>
  <c r="W171" i="41"/>
  <c r="U114" i="41"/>
  <c r="W140" i="41"/>
  <c r="X141" i="41"/>
  <c r="T143" i="41"/>
  <c r="X144" i="41"/>
  <c r="W146" i="41"/>
  <c r="X151" i="41"/>
  <c r="T159" i="41"/>
  <c r="W162" i="41"/>
  <c r="X163" i="41"/>
  <c r="T167" i="41"/>
  <c r="V169" i="41"/>
  <c r="W170" i="41"/>
  <c r="X171" i="41"/>
  <c r="T113" i="41"/>
  <c r="V114" i="41"/>
  <c r="V118" i="41"/>
  <c r="T139" i="41"/>
  <c r="X140" i="41"/>
  <c r="V143" i="41"/>
  <c r="Y144" i="41"/>
  <c r="X146" i="41"/>
  <c r="T158" i="41"/>
  <c r="U159" i="41"/>
  <c r="X162" i="41"/>
  <c r="T166" i="41"/>
  <c r="U167" i="41"/>
  <c r="W169" i="41"/>
  <c r="X170" i="41"/>
  <c r="T174" i="41"/>
  <c r="W114" i="41"/>
  <c r="Y140" i="41"/>
  <c r="W143" i="41"/>
  <c r="Y146" i="41"/>
  <c r="U164" i="26"/>
  <c r="U168" i="26"/>
  <c r="Y171" i="26"/>
  <c r="V168" i="26"/>
  <c r="Y160" i="26"/>
  <c r="X168" i="26"/>
  <c r="T167" i="26"/>
  <c r="V169" i="26"/>
  <c r="X167" i="26"/>
  <c r="Y138" i="26"/>
  <c r="T143" i="26"/>
  <c r="X151" i="26"/>
  <c r="V161" i="26"/>
  <c r="T163" i="26"/>
  <c r="T166" i="26"/>
  <c r="W169" i="26"/>
  <c r="Y172" i="26"/>
  <c r="Y151" i="26"/>
  <c r="W161" i="26"/>
  <c r="X163" i="26"/>
  <c r="X161" i="26"/>
  <c r="Y163" i="26"/>
  <c r="V111" i="26"/>
  <c r="T137" i="26"/>
  <c r="X140" i="26"/>
  <c r="V144" i="26"/>
  <c r="U152" i="26"/>
  <c r="V160" i="26"/>
  <c r="Y161" i="26"/>
  <c r="U167" i="26"/>
  <c r="W168" i="26"/>
  <c r="X170" i="26"/>
  <c r="T174" i="26"/>
  <c r="X137" i="26"/>
  <c r="W144" i="26"/>
  <c r="Y152" i="26"/>
  <c r="V167" i="26"/>
  <c r="X144" i="26"/>
  <c r="X150" i="26"/>
  <c r="X160" i="26"/>
  <c r="W162" i="26"/>
  <c r="Y164" i="26"/>
  <c r="Y168" i="26"/>
  <c r="X171" i="26"/>
  <c r="T139" i="26"/>
  <c r="Y140" i="26"/>
  <c r="U143" i="26"/>
  <c r="T153" i="26"/>
  <c r="T157" i="26"/>
  <c r="U158" i="26"/>
  <c r="Y162" i="26"/>
  <c r="T165" i="26"/>
  <c r="U166" i="26"/>
  <c r="X169" i="26"/>
  <c r="Y170" i="26"/>
  <c r="T173" i="26"/>
  <c r="U174" i="26"/>
  <c r="T138" i="26"/>
  <c r="U139" i="26"/>
  <c r="V143" i="26"/>
  <c r="T152" i="26"/>
  <c r="U153" i="26"/>
  <c r="U157" i="26"/>
  <c r="V158" i="26"/>
  <c r="U165" i="26"/>
  <c r="V166" i="26"/>
  <c r="Y169" i="26"/>
  <c r="T172" i="26"/>
  <c r="U173" i="26"/>
  <c r="V174" i="26"/>
  <c r="V139" i="26"/>
  <c r="W143" i="26"/>
  <c r="V153" i="26"/>
  <c r="V157" i="26"/>
  <c r="W158" i="26"/>
  <c r="V165" i="26"/>
  <c r="W166" i="26"/>
  <c r="T171" i="26"/>
  <c r="U172" i="26"/>
  <c r="V173" i="26"/>
  <c r="W174" i="26"/>
  <c r="U137" i="26"/>
  <c r="V138" i="26"/>
  <c r="W139" i="26"/>
  <c r="X143" i="26"/>
  <c r="T145" i="26"/>
  <c r="T150" i="26"/>
  <c r="U151" i="26"/>
  <c r="V152" i="26"/>
  <c r="W153" i="26"/>
  <c r="W157" i="26"/>
  <c r="X158" i="26"/>
  <c r="T162" i="26"/>
  <c r="U163" i="26"/>
  <c r="V164" i="26"/>
  <c r="W165" i="26"/>
  <c r="X166" i="26"/>
  <c r="T170" i="26"/>
  <c r="U171" i="26"/>
  <c r="V172" i="26"/>
  <c r="W173" i="26"/>
  <c r="X174" i="26"/>
  <c r="V137" i="26"/>
  <c r="W138" i="26"/>
  <c r="X139" i="26"/>
  <c r="T142" i="26"/>
  <c r="U150" i="26"/>
  <c r="V151" i="26"/>
  <c r="W152" i="26"/>
  <c r="X153" i="26"/>
  <c r="X157" i="26"/>
  <c r="T161" i="26"/>
  <c r="U162" i="26"/>
  <c r="V163" i="26"/>
  <c r="X165" i="26"/>
  <c r="T169" i="26"/>
  <c r="U170" i="26"/>
  <c r="V171" i="26"/>
  <c r="W172" i="26"/>
  <c r="X173" i="26"/>
  <c r="U142" i="26"/>
  <c r="Y111" i="25"/>
  <c r="V118" i="25"/>
  <c r="Y153" i="25"/>
  <c r="X164" i="25"/>
  <c r="U162" i="25"/>
  <c r="T169" i="25"/>
  <c r="V171" i="25"/>
  <c r="U169" i="25"/>
  <c r="W171" i="25"/>
  <c r="U138" i="25"/>
  <c r="V151" i="25"/>
  <c r="U161" i="25"/>
  <c r="W163" i="25"/>
  <c r="X169" i="25"/>
  <c r="W172" i="25"/>
  <c r="W170" i="25"/>
  <c r="Y112" i="25"/>
  <c r="T139" i="25"/>
  <c r="U141" i="25"/>
  <c r="W152" i="25"/>
  <c r="V162" i="25"/>
  <c r="Y163" i="25"/>
  <c r="Y165" i="25"/>
  <c r="V169" i="25"/>
  <c r="Y170" i="25"/>
  <c r="X172" i="25"/>
  <c r="U139" i="25"/>
  <c r="W141" i="25"/>
  <c r="X152" i="25"/>
  <c r="W162" i="25"/>
  <c r="Y172" i="25"/>
  <c r="V139" i="25"/>
  <c r="X141" i="25"/>
  <c r="Y152" i="25"/>
  <c r="X162" i="25"/>
  <c r="W139" i="25"/>
  <c r="Y141" i="25"/>
  <c r="Y162" i="25"/>
  <c r="T173" i="25"/>
  <c r="T111" i="25"/>
  <c r="V138" i="25"/>
  <c r="X139" i="25"/>
  <c r="W151" i="25"/>
  <c r="T153" i="25"/>
  <c r="Y164" i="25"/>
  <c r="U170" i="25"/>
  <c r="X171" i="25"/>
  <c r="X173" i="25"/>
  <c r="X111" i="25"/>
  <c r="W138" i="25"/>
  <c r="X151" i="25"/>
  <c r="X153" i="25"/>
  <c r="V170" i="25"/>
  <c r="Y171" i="25"/>
  <c r="Y173" i="25"/>
  <c r="W114" i="25"/>
  <c r="U160" i="25"/>
  <c r="T167" i="25"/>
  <c r="T112" i="25"/>
  <c r="U145" i="25"/>
  <c r="T158" i="25"/>
  <c r="U159" i="25"/>
  <c r="V160" i="25"/>
  <c r="T166" i="25"/>
  <c r="U167" i="25"/>
  <c r="T174" i="25"/>
  <c r="U158" i="25"/>
  <c r="V159" i="25"/>
  <c r="U166" i="25"/>
  <c r="V167" i="25"/>
  <c r="U174" i="25"/>
  <c r="U112" i="25"/>
  <c r="U111" i="25"/>
  <c r="V112" i="25"/>
  <c r="Y117" i="25"/>
  <c r="X142" i="25"/>
  <c r="T152" i="25"/>
  <c r="U153" i="25"/>
  <c r="W159" i="25"/>
  <c r="X160" i="25"/>
  <c r="T164" i="25"/>
  <c r="U165" i="25"/>
  <c r="V166" i="25"/>
  <c r="W167" i="25"/>
  <c r="X168" i="25"/>
  <c r="T172" i="25"/>
  <c r="U173" i="25"/>
  <c r="V174" i="25"/>
  <c r="V111" i="25"/>
  <c r="W112" i="25"/>
  <c r="Y140" i="25"/>
  <c r="Y142" i="25"/>
  <c r="U152" i="25"/>
  <c r="V153" i="25"/>
  <c r="X159" i="25"/>
  <c r="T163" i="25"/>
  <c r="U164" i="25"/>
  <c r="V165" i="25"/>
  <c r="W166" i="25"/>
  <c r="X167" i="25"/>
  <c r="T171" i="25"/>
  <c r="U172" i="25"/>
  <c r="V173" i="25"/>
  <c r="W174" i="25"/>
  <c r="T145" i="25"/>
  <c r="X142" i="24"/>
  <c r="V151" i="24"/>
  <c r="V167" i="24"/>
  <c r="W170" i="24"/>
  <c r="Y142" i="24"/>
  <c r="X145" i="24"/>
  <c r="W151" i="24"/>
  <c r="X163" i="24"/>
  <c r="X167" i="24"/>
  <c r="X170" i="24"/>
  <c r="X151" i="24"/>
  <c r="Y167" i="24"/>
  <c r="Y151" i="24"/>
  <c r="U113" i="24"/>
  <c r="T142" i="24"/>
  <c r="T144" i="24"/>
  <c r="U168" i="24"/>
  <c r="V113" i="24"/>
  <c r="U142" i="24"/>
  <c r="V144" i="24"/>
  <c r="Y152" i="24"/>
  <c r="X161" i="24"/>
  <c r="V168" i="24"/>
  <c r="W113" i="24"/>
  <c r="W144" i="24"/>
  <c r="T112" i="24"/>
  <c r="V169" i="24"/>
  <c r="X171" i="24"/>
  <c r="V112" i="24"/>
  <c r="X150" i="24"/>
  <c r="T159" i="24"/>
  <c r="X162" i="24"/>
  <c r="Y164" i="24"/>
  <c r="X169" i="24"/>
  <c r="W169" i="24"/>
  <c r="X112" i="24"/>
  <c r="U159" i="24"/>
  <c r="Y162" i="24"/>
  <c r="Y172" i="24"/>
  <c r="Y112" i="24"/>
  <c r="V159" i="24"/>
  <c r="U112" i="24"/>
  <c r="Y171" i="24"/>
  <c r="T151" i="24"/>
  <c r="X159" i="24"/>
  <c r="V161" i="24"/>
  <c r="T163" i="24"/>
  <c r="T113" i="24"/>
  <c r="Y159" i="24"/>
  <c r="U163" i="24"/>
  <c r="T167" i="24"/>
  <c r="W168" i="24"/>
  <c r="Y170" i="24"/>
  <c r="U111" i="24"/>
  <c r="T138" i="24"/>
  <c r="U139" i="24"/>
  <c r="U141" i="24"/>
  <c r="T157" i="24"/>
  <c r="U158" i="24"/>
  <c r="T165" i="24"/>
  <c r="U166" i="24"/>
  <c r="T173" i="24"/>
  <c r="U174" i="24"/>
  <c r="V111" i="24"/>
  <c r="T137" i="24"/>
  <c r="U138" i="24"/>
  <c r="V139" i="24"/>
  <c r="U143" i="24"/>
  <c r="X144" i="24"/>
  <c r="T152" i="24"/>
  <c r="U153" i="24"/>
  <c r="V158" i="24"/>
  <c r="T164" i="24"/>
  <c r="U165" i="24"/>
  <c r="V166" i="24"/>
  <c r="X168" i="24"/>
  <c r="Y169" i="24"/>
  <c r="T172" i="24"/>
  <c r="U173" i="24"/>
  <c r="V174" i="24"/>
  <c r="T139" i="24"/>
  <c r="T141" i="24"/>
  <c r="T158" i="24"/>
  <c r="T174" i="24"/>
  <c r="W111" i="24"/>
  <c r="U137" i="24"/>
  <c r="V138" i="24"/>
  <c r="W139" i="24"/>
  <c r="V143" i="24"/>
  <c r="U152" i="24"/>
  <c r="V157" i="24"/>
  <c r="W158" i="24"/>
  <c r="U164" i="24"/>
  <c r="V165" i="24"/>
  <c r="Y168" i="24"/>
  <c r="T171" i="24"/>
  <c r="U172" i="24"/>
  <c r="V173" i="24"/>
  <c r="W174" i="24"/>
  <c r="T111" i="24"/>
  <c r="X111" i="24"/>
  <c r="V137" i="24"/>
  <c r="W138" i="24"/>
  <c r="X139" i="24"/>
  <c r="W143" i="24"/>
  <c r="T150" i="24"/>
  <c r="V152" i="24"/>
  <c r="W157" i="24"/>
  <c r="X158" i="24"/>
  <c r="T162" i="24"/>
  <c r="V164" i="24"/>
  <c r="W165" i="24"/>
  <c r="X166" i="24"/>
  <c r="T170" i="24"/>
  <c r="U171" i="24"/>
  <c r="V172" i="24"/>
  <c r="W173" i="24"/>
  <c r="X174" i="24"/>
  <c r="W137" i="24"/>
  <c r="X138" i="24"/>
  <c r="X143" i="24"/>
  <c r="U145" i="24"/>
  <c r="U150" i="24"/>
  <c r="W152" i="24"/>
  <c r="X157" i="24"/>
  <c r="U162" i="24"/>
  <c r="V163" i="24"/>
  <c r="W164" i="24"/>
  <c r="X165" i="24"/>
  <c r="T169" i="24"/>
  <c r="U170" i="24"/>
  <c r="V171" i="24"/>
  <c r="W172" i="24"/>
  <c r="X173" i="24"/>
  <c r="W145" i="24"/>
  <c r="U120" i="23"/>
  <c r="W141" i="23"/>
  <c r="U168" i="23"/>
  <c r="U142" i="23"/>
  <c r="T157" i="23"/>
  <c r="Y163" i="23"/>
  <c r="X168" i="23"/>
  <c r="W142" i="23"/>
  <c r="T139" i="23"/>
  <c r="X142" i="23"/>
  <c r="X169" i="23"/>
  <c r="T153" i="23"/>
  <c r="V161" i="23"/>
  <c r="T167" i="23"/>
  <c r="T114" i="23"/>
  <c r="V153" i="23"/>
  <c r="W161" i="23"/>
  <c r="U167" i="23"/>
  <c r="W168" i="23"/>
  <c r="W170" i="23"/>
  <c r="T173" i="23"/>
  <c r="X114" i="23"/>
  <c r="X161" i="23"/>
  <c r="V167" i="23"/>
  <c r="X170" i="23"/>
  <c r="W112" i="23"/>
  <c r="Y114" i="23"/>
  <c r="T141" i="23"/>
  <c r="T151" i="23"/>
  <c r="V160" i="23"/>
  <c r="Y161" i="23"/>
  <c r="T165" i="23"/>
  <c r="W167" i="23"/>
  <c r="Y168" i="23"/>
  <c r="U174" i="23"/>
  <c r="X167" i="23"/>
  <c r="Y112" i="23"/>
  <c r="Y151" i="23"/>
  <c r="V157" i="23"/>
  <c r="X160" i="23"/>
  <c r="Y162" i="23"/>
  <c r="T166" i="23"/>
  <c r="V169" i="23"/>
  <c r="X171" i="23"/>
  <c r="U166" i="23"/>
  <c r="W169" i="23"/>
  <c r="Y171" i="23"/>
  <c r="T121" i="23"/>
  <c r="T138" i="23"/>
  <c r="U139" i="23"/>
  <c r="V141" i="23"/>
  <c r="T152" i="23"/>
  <c r="U153" i="23"/>
  <c r="U157" i="23"/>
  <c r="T164" i="23"/>
  <c r="U165" i="23"/>
  <c r="V166" i="23"/>
  <c r="Y169" i="23"/>
  <c r="T172" i="23"/>
  <c r="U173" i="23"/>
  <c r="V174" i="23"/>
  <c r="U121" i="23"/>
  <c r="U138" i="23"/>
  <c r="U152" i="23"/>
  <c r="T163" i="23"/>
  <c r="U164" i="23"/>
  <c r="V165" i="23"/>
  <c r="W166" i="23"/>
  <c r="T171" i="23"/>
  <c r="U172" i="23"/>
  <c r="V173" i="23"/>
  <c r="W174" i="23"/>
  <c r="U114" i="23"/>
  <c r="X121" i="23"/>
  <c r="V138" i="23"/>
  <c r="W139" i="23"/>
  <c r="X141" i="23"/>
  <c r="X143" i="23"/>
  <c r="U151" i="23"/>
  <c r="V152" i="23"/>
  <c r="W153" i="23"/>
  <c r="W157" i="23"/>
  <c r="T162" i="23"/>
  <c r="U163" i="23"/>
  <c r="V164" i="23"/>
  <c r="W165" i="23"/>
  <c r="X166" i="23"/>
  <c r="U171" i="23"/>
  <c r="V172" i="23"/>
  <c r="W173" i="23"/>
  <c r="X174" i="23"/>
  <c r="T112" i="23"/>
  <c r="V114" i="23"/>
  <c r="W138" i="23"/>
  <c r="X139" i="23"/>
  <c r="Y141" i="23"/>
  <c r="Y143" i="23"/>
  <c r="V151" i="23"/>
  <c r="W152" i="23"/>
  <c r="X153" i="23"/>
  <c r="X157" i="23"/>
  <c r="T161" i="23"/>
  <c r="U162" i="23"/>
  <c r="V163" i="23"/>
  <c r="W164" i="23"/>
  <c r="X165" i="23"/>
  <c r="T169" i="23"/>
  <c r="U170" i="23"/>
  <c r="V171" i="23"/>
  <c r="W172" i="23"/>
  <c r="X173" i="23"/>
  <c r="Y174" i="23"/>
  <c r="X138" i="23"/>
  <c r="X152" i="23"/>
  <c r="V162" i="23"/>
  <c r="X164" i="23"/>
  <c r="X172" i="23"/>
  <c r="W162" i="23"/>
  <c r="T111" i="22"/>
  <c r="W139" i="22"/>
  <c r="W144" i="22"/>
  <c r="X150" i="22"/>
  <c r="Y152" i="22"/>
  <c r="U170" i="22"/>
  <c r="Y111" i="22"/>
  <c r="X139" i="22"/>
  <c r="X144" i="22"/>
  <c r="W162" i="22"/>
  <c r="Y165" i="22"/>
  <c r="X170" i="22"/>
  <c r="Y139" i="22"/>
  <c r="Y144" i="22"/>
  <c r="V151" i="22"/>
  <c r="Y166" i="22"/>
  <c r="V171" i="22"/>
  <c r="V138" i="22"/>
  <c r="V137" i="22"/>
  <c r="W151" i="22"/>
  <c r="X153" i="22"/>
  <c r="T169" i="22"/>
  <c r="V170" i="22"/>
  <c r="T114" i="22"/>
  <c r="W137" i="22"/>
  <c r="U150" i="22"/>
  <c r="X151" i="22"/>
  <c r="Y153" i="22"/>
  <c r="V163" i="22"/>
  <c r="X165" i="22"/>
  <c r="U169" i="22"/>
  <c r="W170" i="22"/>
  <c r="X172" i="22"/>
  <c r="V169" i="22"/>
  <c r="W150" i="22"/>
  <c r="U162" i="22"/>
  <c r="X163" i="22"/>
  <c r="W169" i="22"/>
  <c r="Y170" i="22"/>
  <c r="X173" i="22"/>
  <c r="Y115" i="22"/>
  <c r="V162" i="22"/>
  <c r="X169" i="22"/>
  <c r="Y173" i="22"/>
  <c r="W138" i="22"/>
  <c r="X162" i="22"/>
  <c r="W164" i="22"/>
  <c r="W171" i="22"/>
  <c r="Y174" i="22"/>
  <c r="V127" i="22"/>
  <c r="T112" i="22"/>
  <c r="U113" i="22"/>
  <c r="W146" i="22"/>
  <c r="T159" i="22"/>
  <c r="Y164" i="22"/>
  <c r="T167" i="22"/>
  <c r="U168" i="22"/>
  <c r="X171" i="22"/>
  <c r="Y172" i="22"/>
  <c r="V113" i="22"/>
  <c r="X146" i="22"/>
  <c r="U159" i="22"/>
  <c r="T166" i="22"/>
  <c r="U167" i="22"/>
  <c r="V168" i="22"/>
  <c r="Y171" i="22"/>
  <c r="T174" i="22"/>
  <c r="U111" i="22"/>
  <c r="W113" i="22"/>
  <c r="U145" i="22"/>
  <c r="Y146" i="22"/>
  <c r="T153" i="22"/>
  <c r="T157" i="22"/>
  <c r="V159" i="22"/>
  <c r="T165" i="22"/>
  <c r="U166" i="22"/>
  <c r="V167" i="22"/>
  <c r="W168" i="22"/>
  <c r="T173" i="22"/>
  <c r="U174" i="22"/>
  <c r="T146" i="22"/>
  <c r="V111" i="22"/>
  <c r="X113" i="22"/>
  <c r="T139" i="22"/>
  <c r="T144" i="22"/>
  <c r="V145" i="22"/>
  <c r="T152" i="22"/>
  <c r="U153" i="22"/>
  <c r="U157" i="22"/>
  <c r="W159" i="22"/>
  <c r="T164" i="22"/>
  <c r="U165" i="22"/>
  <c r="V166" i="22"/>
  <c r="W167" i="22"/>
  <c r="X168" i="22"/>
  <c r="U173" i="22"/>
  <c r="V174" i="22"/>
  <c r="T113" i="22"/>
  <c r="W111" i="22"/>
  <c r="T138" i="22"/>
  <c r="U139" i="22"/>
  <c r="U144" i="22"/>
  <c r="W145" i="22"/>
  <c r="T151" i="22"/>
  <c r="U152" i="22"/>
  <c r="V153" i="22"/>
  <c r="V157" i="22"/>
  <c r="W158" i="22"/>
  <c r="X159" i="22"/>
  <c r="T163" i="22"/>
  <c r="U164" i="22"/>
  <c r="V165" i="22"/>
  <c r="W166" i="22"/>
  <c r="X167" i="22"/>
  <c r="Y168" i="22"/>
  <c r="T171" i="22"/>
  <c r="V173" i="22"/>
  <c r="W174" i="22"/>
  <c r="X145" i="22"/>
  <c r="T139" i="21"/>
  <c r="U139" i="21"/>
  <c r="V158" i="21"/>
  <c r="W161" i="21"/>
  <c r="U168" i="21"/>
  <c r="V139" i="21"/>
  <c r="Y161" i="21"/>
  <c r="W168" i="21"/>
  <c r="X139" i="21"/>
  <c r="T158" i="21"/>
  <c r="T111" i="21"/>
  <c r="X112" i="21"/>
  <c r="U140" i="21"/>
  <c r="Y145" i="21"/>
  <c r="W162" i="21"/>
  <c r="X166" i="21"/>
  <c r="U111" i="21"/>
  <c r="V140" i="21"/>
  <c r="Y162" i="21"/>
  <c r="X141" i="21"/>
  <c r="U158" i="21"/>
  <c r="X161" i="21"/>
  <c r="Y163" i="21"/>
  <c r="V168" i="21"/>
  <c r="T170" i="21"/>
  <c r="W113" i="21"/>
  <c r="T150" i="21"/>
  <c r="X158" i="21"/>
  <c r="U167" i="21"/>
  <c r="X168" i="21"/>
  <c r="X170" i="21"/>
  <c r="U174" i="21"/>
  <c r="Y141" i="21"/>
  <c r="X113" i="21"/>
  <c r="U150" i="21"/>
  <c r="V167" i="21"/>
  <c r="Y170" i="21"/>
  <c r="V174" i="21"/>
  <c r="V150" i="21"/>
  <c r="W167" i="21"/>
  <c r="X174" i="21"/>
  <c r="U112" i="21"/>
  <c r="W140" i="21"/>
  <c r="W150" i="21"/>
  <c r="X160" i="21"/>
  <c r="X162" i="21"/>
  <c r="U166" i="21"/>
  <c r="T153" i="21"/>
  <c r="T165" i="21"/>
  <c r="T173" i="21"/>
  <c r="T152" i="21"/>
  <c r="U153" i="21"/>
  <c r="U157" i="21"/>
  <c r="T172" i="21"/>
  <c r="U173" i="21"/>
  <c r="U137" i="21"/>
  <c r="V138" i="21"/>
  <c r="W139" i="21"/>
  <c r="T145" i="21"/>
  <c r="T151" i="21"/>
  <c r="U152" i="21"/>
  <c r="V153" i="21"/>
  <c r="V157" i="21"/>
  <c r="W158" i="21"/>
  <c r="T163" i="21"/>
  <c r="U164" i="21"/>
  <c r="V165" i="21"/>
  <c r="W166" i="21"/>
  <c r="T171" i="21"/>
  <c r="U172" i="21"/>
  <c r="V173" i="21"/>
  <c r="W174" i="21"/>
  <c r="T138" i="21"/>
  <c r="V137" i="21"/>
  <c r="W138" i="21"/>
  <c r="U151" i="21"/>
  <c r="V152" i="21"/>
  <c r="W153" i="21"/>
  <c r="W157" i="21"/>
  <c r="U163" i="21"/>
  <c r="V164" i="21"/>
  <c r="W165" i="21"/>
  <c r="V172" i="21"/>
  <c r="W173" i="21"/>
  <c r="T164" i="21"/>
  <c r="U145" i="21"/>
  <c r="T113" i="21"/>
  <c r="W137" i="21"/>
  <c r="X138" i="21"/>
  <c r="V145" i="21"/>
  <c r="V151" i="21"/>
  <c r="W152" i="21"/>
  <c r="X153" i="21"/>
  <c r="T161" i="21"/>
  <c r="U162" i="21"/>
  <c r="V163" i="21"/>
  <c r="W164" i="21"/>
  <c r="X165" i="21"/>
  <c r="U170" i="21"/>
  <c r="W172" i="21"/>
  <c r="X173" i="21"/>
  <c r="U113" i="21"/>
  <c r="X137" i="21"/>
  <c r="W145" i="21"/>
  <c r="W151" i="21"/>
  <c r="X152" i="21"/>
  <c r="U161" i="21"/>
  <c r="W163" i="21"/>
  <c r="X164" i="21"/>
  <c r="Y165" i="21"/>
  <c r="U169" i="21"/>
  <c r="W171" i="21"/>
  <c r="X172" i="21"/>
  <c r="T137" i="21"/>
  <c r="X112" i="20"/>
  <c r="V151" i="20"/>
  <c r="Y161" i="20"/>
  <c r="Y166" i="20"/>
  <c r="V170" i="20"/>
  <c r="Y112" i="20"/>
  <c r="Y113" i="20"/>
  <c r="V138" i="20"/>
  <c r="T161" i="20"/>
  <c r="V163" i="20"/>
  <c r="Y171" i="20"/>
  <c r="W111" i="20"/>
  <c r="W138" i="20"/>
  <c r="W152" i="20"/>
  <c r="X157" i="20"/>
  <c r="U161" i="20"/>
  <c r="W163" i="20"/>
  <c r="X151" i="20"/>
  <c r="V161" i="20"/>
  <c r="U150" i="20"/>
  <c r="X165" i="20"/>
  <c r="U137" i="20"/>
  <c r="X138" i="20"/>
  <c r="V150" i="20"/>
  <c r="Y151" i="20"/>
  <c r="U162" i="20"/>
  <c r="X163" i="20"/>
  <c r="Y165" i="20"/>
  <c r="V169" i="20"/>
  <c r="X170" i="20"/>
  <c r="W172" i="20"/>
  <c r="V137" i="20"/>
  <c r="Y138" i="20"/>
  <c r="W150" i="20"/>
  <c r="V162" i="20"/>
  <c r="Y163" i="20"/>
  <c r="W169" i="20"/>
  <c r="Y170" i="20"/>
  <c r="X172" i="20"/>
  <c r="W137" i="20"/>
  <c r="X150" i="20"/>
  <c r="W162" i="20"/>
  <c r="X169" i="20"/>
  <c r="X137" i="20"/>
  <c r="W139" i="20"/>
  <c r="X162" i="20"/>
  <c r="V171" i="20"/>
  <c r="X173" i="20"/>
  <c r="X139" i="20"/>
  <c r="Y162" i="20"/>
  <c r="W171" i="20"/>
  <c r="Y173" i="20"/>
  <c r="X171" i="20"/>
  <c r="U141" i="20"/>
  <c r="T160" i="20"/>
  <c r="T168" i="20"/>
  <c r="W141" i="20"/>
  <c r="T159" i="20"/>
  <c r="U160" i="20"/>
  <c r="U168" i="20"/>
  <c r="T113" i="20"/>
  <c r="X141" i="20"/>
  <c r="T158" i="20"/>
  <c r="U159" i="20"/>
  <c r="V160" i="20"/>
  <c r="V168" i="20"/>
  <c r="T174" i="20"/>
  <c r="T112" i="20"/>
  <c r="U113" i="20"/>
  <c r="V140" i="20"/>
  <c r="Y141" i="20"/>
  <c r="T157" i="20"/>
  <c r="U158" i="20"/>
  <c r="W160" i="20"/>
  <c r="T165" i="20"/>
  <c r="U166" i="20"/>
  <c r="W168" i="20"/>
  <c r="T173" i="20"/>
  <c r="U174" i="20"/>
  <c r="T111" i="20"/>
  <c r="U112" i="20"/>
  <c r="V113" i="20"/>
  <c r="T139" i="20"/>
  <c r="W140" i="20"/>
  <c r="T152" i="20"/>
  <c r="U157" i="20"/>
  <c r="V158" i="20"/>
  <c r="W159" i="20"/>
  <c r="X160" i="20"/>
  <c r="T164" i="20"/>
  <c r="U165" i="20"/>
  <c r="X168" i="20"/>
  <c r="T172" i="20"/>
  <c r="U173" i="20"/>
  <c r="V174" i="20"/>
  <c r="U111" i="20"/>
  <c r="V112" i="20"/>
  <c r="W113" i="20"/>
  <c r="T138" i="20"/>
  <c r="X140" i="20"/>
  <c r="X142" i="20"/>
  <c r="T151" i="20"/>
  <c r="U152" i="20"/>
  <c r="V157" i="20"/>
  <c r="W158" i="20"/>
  <c r="X159" i="20"/>
  <c r="T163" i="20"/>
  <c r="U164" i="20"/>
  <c r="V165" i="20"/>
  <c r="W166" i="20"/>
  <c r="T171" i="20"/>
  <c r="V173" i="20"/>
  <c r="W174" i="20"/>
  <c r="Y140" i="20"/>
  <c r="Y142" i="20"/>
  <c r="W171" i="19"/>
  <c r="U160" i="19"/>
  <c r="V160" i="19"/>
  <c r="X171" i="19"/>
  <c r="Y141" i="19"/>
  <c r="V169" i="19"/>
  <c r="Y171" i="19"/>
  <c r="Y152" i="19"/>
  <c r="Y112" i="19"/>
  <c r="Y137" i="19"/>
  <c r="W140" i="19"/>
  <c r="Y153" i="19"/>
  <c r="X140" i="19"/>
  <c r="T112" i="19"/>
  <c r="V113" i="19"/>
  <c r="Y140" i="19"/>
  <c r="X151" i="19"/>
  <c r="Y161" i="19"/>
  <c r="X163" i="19"/>
  <c r="W170" i="19"/>
  <c r="X172" i="19"/>
  <c r="U113" i="19"/>
  <c r="V170" i="19"/>
  <c r="U112" i="19"/>
  <c r="W113" i="19"/>
  <c r="X160" i="19"/>
  <c r="Y163" i="19"/>
  <c r="U169" i="19"/>
  <c r="X170" i="19"/>
  <c r="Y172" i="19"/>
  <c r="V112" i="19"/>
  <c r="X113" i="19"/>
  <c r="Y170" i="19"/>
  <c r="W112" i="19"/>
  <c r="Y113" i="19"/>
  <c r="X152" i="19"/>
  <c r="X164" i="19"/>
  <c r="Y173" i="19"/>
  <c r="Y165" i="19"/>
  <c r="W163" i="19"/>
  <c r="T111" i="19"/>
  <c r="U145" i="19"/>
  <c r="T174" i="19"/>
  <c r="U111" i="19"/>
  <c r="T153" i="19"/>
  <c r="T165" i="19"/>
  <c r="U166" i="19"/>
  <c r="V167" i="19"/>
  <c r="T173" i="19"/>
  <c r="U174" i="19"/>
  <c r="U142" i="19"/>
  <c r="T137" i="19"/>
  <c r="W142" i="19"/>
  <c r="W111" i="19"/>
  <c r="U137" i="19"/>
  <c r="T141" i="19"/>
  <c r="X142" i="19"/>
  <c r="T152" i="19"/>
  <c r="U153" i="19"/>
  <c r="T164" i="19"/>
  <c r="U165" i="19"/>
  <c r="V166" i="19"/>
  <c r="W167" i="19"/>
  <c r="T172" i="19"/>
  <c r="U173" i="19"/>
  <c r="V174" i="19"/>
  <c r="T167" i="19"/>
  <c r="X111" i="19"/>
  <c r="V137" i="19"/>
  <c r="X139" i="19"/>
  <c r="V141" i="19"/>
  <c r="Y142" i="19"/>
  <c r="U152" i="19"/>
  <c r="X159" i="19"/>
  <c r="T163" i="19"/>
  <c r="U164" i="19"/>
  <c r="V165" i="19"/>
  <c r="W166" i="19"/>
  <c r="X167" i="19"/>
  <c r="T171" i="19"/>
  <c r="U172" i="19"/>
  <c r="V173" i="19"/>
  <c r="W174" i="19"/>
  <c r="T166" i="19"/>
  <c r="U167" i="19"/>
  <c r="V111" i="19"/>
  <c r="W137" i="19"/>
  <c r="W141" i="19"/>
  <c r="U151" i="19"/>
  <c r="V152" i="19"/>
  <c r="W153" i="19"/>
  <c r="U163" i="19"/>
  <c r="V164" i="19"/>
  <c r="W165" i="19"/>
  <c r="X166" i="19"/>
  <c r="T170" i="19"/>
  <c r="U171" i="19"/>
  <c r="V172" i="19"/>
  <c r="W173" i="19"/>
  <c r="X174" i="19"/>
  <c r="X141" i="19"/>
  <c r="U137" i="18"/>
  <c r="W162" i="18"/>
  <c r="V137" i="18"/>
  <c r="T157" i="18"/>
  <c r="X162" i="18"/>
  <c r="W137" i="18"/>
  <c r="Y162" i="18"/>
  <c r="X137" i="18"/>
  <c r="V141" i="18"/>
  <c r="V169" i="18"/>
  <c r="U166" i="18"/>
  <c r="W141" i="18"/>
  <c r="W159" i="18"/>
  <c r="W169" i="18"/>
  <c r="X141" i="18"/>
  <c r="T153" i="18"/>
  <c r="X159" i="18"/>
  <c r="T165" i="18"/>
  <c r="X169" i="18"/>
  <c r="Y139" i="18"/>
  <c r="X146" i="18"/>
  <c r="X151" i="18"/>
  <c r="V161" i="18"/>
  <c r="U168" i="18"/>
  <c r="V113" i="18"/>
  <c r="W142" i="18"/>
  <c r="Y146" i="18"/>
  <c r="W161" i="18"/>
  <c r="X163" i="18"/>
  <c r="T167" i="18"/>
  <c r="V168" i="18"/>
  <c r="Y169" i="18"/>
  <c r="T173" i="18"/>
  <c r="X142" i="18"/>
  <c r="X161" i="18"/>
  <c r="Y163" i="18"/>
  <c r="U167" i="18"/>
  <c r="W168" i="18"/>
  <c r="T111" i="18"/>
  <c r="Y161" i="18"/>
  <c r="V167" i="18"/>
  <c r="X168" i="18"/>
  <c r="W170" i="18"/>
  <c r="U174" i="18"/>
  <c r="Y114" i="18"/>
  <c r="W167" i="18"/>
  <c r="Y168" i="18"/>
  <c r="X170" i="18"/>
  <c r="X167" i="18"/>
  <c r="Y170" i="18"/>
  <c r="U111" i="18"/>
  <c r="V112" i="18"/>
  <c r="T143" i="18"/>
  <c r="X144" i="18"/>
  <c r="T152" i="18"/>
  <c r="U153" i="18"/>
  <c r="U157" i="18"/>
  <c r="T164" i="18"/>
  <c r="U165" i="18"/>
  <c r="V166" i="18"/>
  <c r="T172" i="18"/>
  <c r="U173" i="18"/>
  <c r="V174" i="18"/>
  <c r="V111" i="18"/>
  <c r="W112" i="18"/>
  <c r="V130" i="18"/>
  <c r="X140" i="18"/>
  <c r="V143" i="18"/>
  <c r="Y144" i="18"/>
  <c r="T151" i="18"/>
  <c r="U152" i="18"/>
  <c r="V153" i="18"/>
  <c r="T163" i="18"/>
  <c r="U164" i="18"/>
  <c r="V165" i="18"/>
  <c r="W166" i="18"/>
  <c r="T171" i="18"/>
  <c r="U172" i="18"/>
  <c r="V173" i="18"/>
  <c r="W174" i="18"/>
  <c r="Y151" i="18"/>
  <c r="W111" i="18"/>
  <c r="X112" i="18"/>
  <c r="T139" i="18"/>
  <c r="W143" i="18"/>
  <c r="U151" i="18"/>
  <c r="V152" i="18"/>
  <c r="W153" i="18"/>
  <c r="W157" i="18"/>
  <c r="X158" i="18"/>
  <c r="T162" i="18"/>
  <c r="U163" i="18"/>
  <c r="V164" i="18"/>
  <c r="W165" i="18"/>
  <c r="X166" i="18"/>
  <c r="T170" i="18"/>
  <c r="U171" i="18"/>
  <c r="V172" i="18"/>
  <c r="W173" i="18"/>
  <c r="X174" i="18"/>
  <c r="Y111" i="18"/>
  <c r="X111" i="18"/>
  <c r="U139" i="18"/>
  <c r="U142" i="18"/>
  <c r="X143" i="18"/>
  <c r="V151" i="18"/>
  <c r="W152" i="18"/>
  <c r="X153" i="18"/>
  <c r="X157" i="18"/>
  <c r="T161" i="18"/>
  <c r="U162" i="18"/>
  <c r="V163" i="18"/>
  <c r="W164" i="18"/>
  <c r="X165" i="18"/>
  <c r="Y166" i="18"/>
  <c r="T169" i="18"/>
  <c r="U170" i="18"/>
  <c r="V171" i="18"/>
  <c r="W172" i="18"/>
  <c r="X173" i="18"/>
  <c r="Y174" i="18"/>
  <c r="V121" i="18"/>
  <c r="V142" i="18"/>
  <c r="Y143" i="18"/>
  <c r="U146" i="18"/>
  <c r="X152" i="18"/>
  <c r="X164" i="18"/>
  <c r="W171" i="18"/>
  <c r="X172" i="18"/>
  <c r="X171" i="18"/>
  <c r="U116" i="18"/>
  <c r="U144" i="18"/>
  <c r="Y167" i="16"/>
  <c r="Y142" i="16"/>
  <c r="X157" i="16"/>
  <c r="U162" i="16"/>
  <c r="V172" i="16"/>
  <c r="W152" i="16"/>
  <c r="W150" i="16"/>
  <c r="V162" i="16"/>
  <c r="T165" i="16"/>
  <c r="W172" i="16"/>
  <c r="Y111" i="16"/>
  <c r="Y150" i="16"/>
  <c r="W165" i="16"/>
  <c r="X172" i="16"/>
  <c r="U163" i="16"/>
  <c r="X165" i="16"/>
  <c r="W170" i="16"/>
  <c r="Y172" i="16"/>
  <c r="T162" i="16"/>
  <c r="V152" i="16"/>
  <c r="Y139" i="16"/>
  <c r="X152" i="16"/>
  <c r="W162" i="16"/>
  <c r="V164" i="16"/>
  <c r="Y165" i="16"/>
  <c r="V171" i="16"/>
  <c r="Y152" i="16"/>
  <c r="T157" i="16"/>
  <c r="Y162" i="16"/>
  <c r="W164" i="16"/>
  <c r="T170" i="16"/>
  <c r="W171" i="16"/>
  <c r="W173" i="16"/>
  <c r="W157" i="16"/>
  <c r="X164" i="16"/>
  <c r="X166" i="16"/>
  <c r="U170" i="16"/>
  <c r="X171" i="16"/>
  <c r="X173" i="16"/>
  <c r="Y164" i="16"/>
  <c r="V170" i="16"/>
  <c r="Y173" i="16"/>
  <c r="U141" i="16"/>
  <c r="T161" i="16"/>
  <c r="T169" i="16"/>
  <c r="T168" i="16"/>
  <c r="U169" i="16"/>
  <c r="T111" i="16"/>
  <c r="V113" i="16"/>
  <c r="T140" i="16"/>
  <c r="X141" i="16"/>
  <c r="W143" i="16"/>
  <c r="V146" i="16"/>
  <c r="U160" i="16"/>
  <c r="V161" i="16"/>
  <c r="T167" i="16"/>
  <c r="U168" i="16"/>
  <c r="V169" i="16"/>
  <c r="U111" i="16"/>
  <c r="W113" i="16"/>
  <c r="T139" i="16"/>
  <c r="U140" i="16"/>
  <c r="Y141" i="16"/>
  <c r="Y143" i="16"/>
  <c r="X146" i="16"/>
  <c r="T158" i="16"/>
  <c r="W161" i="16"/>
  <c r="Y163" i="16"/>
  <c r="T166" i="16"/>
  <c r="U167" i="16"/>
  <c r="V168" i="16"/>
  <c r="W169" i="16"/>
  <c r="Y171" i="16"/>
  <c r="T113" i="16"/>
  <c r="U161" i="16"/>
  <c r="V111" i="16"/>
  <c r="X113" i="16"/>
  <c r="V140" i="16"/>
  <c r="W160" i="16"/>
  <c r="X161" i="16"/>
  <c r="U166" i="16"/>
  <c r="V167" i="16"/>
  <c r="W168" i="16"/>
  <c r="X169" i="16"/>
  <c r="T173" i="16"/>
  <c r="U113" i="16"/>
  <c r="T160" i="16"/>
  <c r="W111" i="16"/>
  <c r="T137" i="16"/>
  <c r="V139" i="16"/>
  <c r="W140" i="16"/>
  <c r="V142" i="16"/>
  <c r="T144" i="16"/>
  <c r="T152" i="16"/>
  <c r="U157" i="16"/>
  <c r="X160" i="16"/>
  <c r="T164" i="16"/>
  <c r="U165" i="16"/>
  <c r="V166" i="16"/>
  <c r="W167" i="16"/>
  <c r="X168" i="16"/>
  <c r="T172" i="16"/>
  <c r="U173" i="16"/>
  <c r="W141" i="16"/>
  <c r="U146" i="16"/>
  <c r="X140" i="16"/>
  <c r="V111" i="15"/>
  <c r="W140" i="15"/>
  <c r="X166" i="15"/>
  <c r="V168" i="15"/>
  <c r="W168" i="15"/>
  <c r="T112" i="15"/>
  <c r="U112" i="15"/>
  <c r="V164" i="15"/>
  <c r="W112" i="15"/>
  <c r="U152" i="15"/>
  <c r="V167" i="15"/>
  <c r="W152" i="15"/>
  <c r="U165" i="15"/>
  <c r="Y170" i="15"/>
  <c r="X167" i="15"/>
  <c r="U141" i="15"/>
  <c r="W157" i="15"/>
  <c r="X168" i="15"/>
  <c r="U157" i="15"/>
  <c r="W141" i="15"/>
  <c r="T153" i="15"/>
  <c r="T166" i="15"/>
  <c r="Y168" i="15"/>
  <c r="T113" i="15"/>
  <c r="X141" i="15"/>
  <c r="U153" i="15"/>
  <c r="U166" i="15"/>
  <c r="T172" i="15"/>
  <c r="T111" i="15"/>
  <c r="U113" i="15"/>
  <c r="V153" i="15"/>
  <c r="T164" i="15"/>
  <c r="V166" i="15"/>
  <c r="V172" i="15"/>
  <c r="V122" i="15"/>
  <c r="X113" i="15"/>
  <c r="U140" i="15"/>
  <c r="U168" i="15"/>
  <c r="T170" i="15"/>
  <c r="U173" i="15"/>
  <c r="U111" i="15"/>
  <c r="V112" i="15"/>
  <c r="W113" i="15"/>
  <c r="T139" i="15"/>
  <c r="V140" i="15"/>
  <c r="Y141" i="15"/>
  <c r="T150" i="15"/>
  <c r="V152" i="15"/>
  <c r="W153" i="15"/>
  <c r="V157" i="15"/>
  <c r="U164" i="15"/>
  <c r="V165" i="15"/>
  <c r="W166" i="15"/>
  <c r="T171" i="15"/>
  <c r="U172" i="15"/>
  <c r="V173" i="15"/>
  <c r="U150" i="15"/>
  <c r="W111" i="15"/>
  <c r="X112" i="15"/>
  <c r="T137" i="15"/>
  <c r="V139" i="15"/>
  <c r="X140" i="15"/>
  <c r="V150" i="15"/>
  <c r="X152" i="15"/>
  <c r="X157" i="15"/>
  <c r="U162" i="15"/>
  <c r="V163" i="15"/>
  <c r="W164" i="15"/>
  <c r="X165" i="15"/>
  <c r="V171" i="15"/>
  <c r="W172" i="15"/>
  <c r="X173" i="15"/>
  <c r="Y174" i="15"/>
  <c r="X111" i="15"/>
  <c r="U137" i="15"/>
  <c r="W139" i="15"/>
  <c r="Y140" i="15"/>
  <c r="W150" i="15"/>
  <c r="Y152" i="15"/>
  <c r="Y157" i="15"/>
  <c r="V162" i="15"/>
  <c r="X164" i="15"/>
  <c r="Y165" i="15"/>
  <c r="V170" i="15"/>
  <c r="W171" i="15"/>
  <c r="X172" i="15"/>
  <c r="Y173" i="15"/>
  <c r="U139" i="15"/>
  <c r="X139" i="15"/>
  <c r="X150" i="15"/>
  <c r="X171" i="15"/>
  <c r="U171" i="15"/>
  <c r="T174" i="15"/>
  <c r="V112" i="14"/>
  <c r="U112" i="42"/>
  <c r="Y163" i="42"/>
  <c r="U167" i="42"/>
  <c r="V172" i="42"/>
  <c r="T138" i="42"/>
  <c r="U164" i="42"/>
  <c r="U168" i="42"/>
  <c r="Y172" i="42"/>
  <c r="W138" i="42"/>
  <c r="V164" i="42"/>
  <c r="V168" i="42"/>
  <c r="X162" i="42"/>
  <c r="Y164" i="42"/>
  <c r="T160" i="42"/>
  <c r="W112" i="42"/>
  <c r="T130" i="42"/>
  <c r="X138" i="42"/>
  <c r="X142" i="42"/>
  <c r="V146" i="42"/>
  <c r="W166" i="42"/>
  <c r="W168" i="42"/>
  <c r="U171" i="42"/>
  <c r="U146" i="42"/>
  <c r="Y112" i="42"/>
  <c r="Y130" i="42"/>
  <c r="Y142" i="42"/>
  <c r="Y168" i="42"/>
  <c r="W171" i="42"/>
  <c r="X171" i="42"/>
  <c r="W113" i="42"/>
  <c r="V137" i="42"/>
  <c r="V140" i="42"/>
  <c r="Y143" i="42"/>
  <c r="T163" i="42"/>
  <c r="X164" i="42"/>
  <c r="X167" i="42"/>
  <c r="W169" i="42"/>
  <c r="Y171" i="42"/>
  <c r="T174" i="42"/>
  <c r="T171" i="42"/>
  <c r="U153" i="42"/>
  <c r="Y140" i="42"/>
  <c r="T166" i="42"/>
  <c r="V153" i="42"/>
  <c r="T112" i="42"/>
  <c r="T152" i="42"/>
  <c r="W163" i="42"/>
  <c r="T168" i="42"/>
  <c r="X170" i="42"/>
  <c r="U172" i="42"/>
  <c r="X158" i="42"/>
  <c r="X113" i="42"/>
  <c r="U138" i="42"/>
  <c r="W140" i="42"/>
  <c r="Y141" i="42"/>
  <c r="T151" i="42"/>
  <c r="U152" i="42"/>
  <c r="X161" i="42"/>
  <c r="Y162" i="42"/>
  <c r="T165" i="42"/>
  <c r="U166" i="42"/>
  <c r="V167" i="42"/>
  <c r="X169" i="42"/>
  <c r="Y170" i="42"/>
  <c r="T173" i="42"/>
  <c r="U174" i="42"/>
  <c r="Y113" i="42"/>
  <c r="W121" i="42"/>
  <c r="V138" i="42"/>
  <c r="X140" i="42"/>
  <c r="T146" i="42"/>
  <c r="U151" i="42"/>
  <c r="V152" i="42"/>
  <c r="Y161" i="42"/>
  <c r="T164" i="42"/>
  <c r="U165" i="42"/>
  <c r="V166" i="42"/>
  <c r="W167" i="42"/>
  <c r="Y169" i="42"/>
  <c r="T172" i="42"/>
  <c r="U173" i="42"/>
  <c r="V174" i="42"/>
  <c r="V151" i="42"/>
  <c r="V165" i="42"/>
  <c r="V173" i="42"/>
  <c r="W174" i="42"/>
  <c r="W151" i="42"/>
  <c r="X152" i="42"/>
  <c r="T162" i="42"/>
  <c r="W165" i="42"/>
  <c r="X166" i="42"/>
  <c r="Y167" i="42"/>
  <c r="T170" i="42"/>
  <c r="W173" i="42"/>
  <c r="X174" i="42"/>
  <c r="T113" i="42"/>
  <c r="T141" i="42"/>
  <c r="W146" i="42"/>
  <c r="X151" i="42"/>
  <c r="T161" i="42"/>
  <c r="U162" i="42"/>
  <c r="X165" i="42"/>
  <c r="T169" i="42"/>
  <c r="U170" i="42"/>
  <c r="X173" i="42"/>
  <c r="X157" i="42"/>
  <c r="U113" i="42"/>
  <c r="V141" i="42"/>
  <c r="V162" i="42"/>
  <c r="U169" i="42"/>
  <c r="V170" i="42"/>
  <c r="W141" i="42"/>
  <c r="W150" i="42"/>
  <c r="U160" i="42"/>
  <c r="V139" i="42"/>
  <c r="T111" i="42"/>
  <c r="U159" i="42"/>
  <c r="W153" i="42"/>
  <c r="X153" i="42"/>
  <c r="V159" i="42"/>
  <c r="W159" i="42"/>
  <c r="X159" i="42"/>
  <c r="U111" i="42"/>
  <c r="V111" i="42"/>
  <c r="T153" i="42"/>
  <c r="T139" i="42"/>
  <c r="U139" i="42"/>
  <c r="W139" i="42"/>
  <c r="X150" i="42"/>
  <c r="X139" i="42"/>
  <c r="T157" i="42"/>
  <c r="U157" i="42"/>
  <c r="V157" i="42"/>
  <c r="W119" i="42"/>
  <c r="T150" i="42"/>
  <c r="W157" i="42"/>
  <c r="U150" i="42"/>
  <c r="V150" i="42"/>
  <c r="U116" i="14"/>
  <c r="U129" i="14"/>
  <c r="T152" i="14"/>
  <c r="V121" i="14"/>
  <c r="U142" i="14"/>
  <c r="U115" i="15"/>
  <c r="Y118" i="16"/>
  <c r="V117" i="18"/>
  <c r="Y121" i="18"/>
  <c r="U122" i="22"/>
  <c r="Y115" i="23"/>
  <c r="Y120" i="30"/>
  <c r="X123" i="22"/>
  <c r="Y116" i="23"/>
  <c r="W120" i="32"/>
  <c r="U116" i="15"/>
  <c r="U115" i="16"/>
  <c r="V115" i="16"/>
  <c r="T118" i="21"/>
  <c r="X130" i="24"/>
  <c r="T123" i="41"/>
  <c r="V123" i="30"/>
  <c r="X116" i="15"/>
  <c r="U122" i="15"/>
  <c r="W118" i="16"/>
  <c r="T116" i="18"/>
  <c r="W121" i="18"/>
  <c r="U130" i="18"/>
  <c r="V123" i="22"/>
  <c r="U118" i="23"/>
  <c r="Y130" i="41"/>
  <c r="U120" i="30"/>
  <c r="U123" i="31"/>
  <c r="W118" i="15"/>
  <c r="W130" i="18"/>
  <c r="T118" i="19"/>
  <c r="T123" i="19"/>
  <c r="T118" i="20"/>
  <c r="Y123" i="22"/>
  <c r="V121" i="41"/>
  <c r="U117" i="30"/>
  <c r="V130" i="30"/>
  <c r="Y118" i="15"/>
  <c r="U116" i="16"/>
  <c r="T117" i="18"/>
  <c r="U118" i="19"/>
  <c r="U118" i="20"/>
  <c r="Y125" i="24"/>
  <c r="U119" i="25"/>
  <c r="T117" i="41"/>
  <c r="V117" i="30"/>
  <c r="V121" i="31"/>
  <c r="V118" i="20"/>
  <c r="U117" i="41"/>
  <c r="X119" i="29"/>
  <c r="Y117" i="30"/>
  <c r="X122" i="30"/>
  <c r="W121" i="31"/>
  <c r="V122" i="32"/>
  <c r="T130" i="15"/>
  <c r="W129" i="16"/>
  <c r="W117" i="18"/>
  <c r="T121" i="18"/>
  <c r="X118" i="20"/>
  <c r="Y121" i="21"/>
  <c r="X116" i="25"/>
  <c r="U121" i="18"/>
  <c r="W121" i="25"/>
  <c r="T123" i="30"/>
  <c r="U115" i="21"/>
  <c r="T115" i="22"/>
  <c r="W115" i="21"/>
  <c r="U115" i="24"/>
  <c r="V115" i="32"/>
  <c r="Y115" i="32"/>
  <c r="V120" i="18"/>
  <c r="Y120" i="21"/>
  <c r="W125" i="24"/>
  <c r="V116" i="25"/>
  <c r="W129" i="25"/>
  <c r="W119" i="29"/>
  <c r="V120" i="30"/>
  <c r="U123" i="30"/>
  <c r="T116" i="31"/>
  <c r="Y117" i="31"/>
  <c r="W118" i="32"/>
  <c r="T122" i="32"/>
  <c r="X125" i="24"/>
  <c r="W116" i="25"/>
  <c r="X129" i="25"/>
  <c r="U116" i="31"/>
  <c r="U122" i="32"/>
  <c r="X119" i="15"/>
  <c r="T123" i="15"/>
  <c r="U130" i="15"/>
  <c r="W116" i="16"/>
  <c r="T120" i="18"/>
  <c r="U123" i="19"/>
  <c r="T116" i="20"/>
  <c r="X120" i="20"/>
  <c r="W118" i="21"/>
  <c r="V124" i="22"/>
  <c r="U121" i="24"/>
  <c r="T124" i="24"/>
  <c r="Y116" i="25"/>
  <c r="X119" i="25"/>
  <c r="T120" i="29"/>
  <c r="T124" i="29"/>
  <c r="X116" i="31"/>
  <c r="W122" i="32"/>
  <c r="U123" i="15"/>
  <c r="U120" i="18"/>
  <c r="W123" i="19"/>
  <c r="U116" i="20"/>
  <c r="Y118" i="20"/>
  <c r="Y120" i="20"/>
  <c r="X118" i="21"/>
  <c r="X122" i="21"/>
  <c r="X124" i="22"/>
  <c r="Y121" i="23"/>
  <c r="W121" i="24"/>
  <c r="U123" i="25"/>
  <c r="U118" i="41"/>
  <c r="U120" i="29"/>
  <c r="U124" i="29"/>
  <c r="W122" i="30"/>
  <c r="U130" i="30"/>
  <c r="Y116" i="31"/>
  <c r="X117" i="32"/>
  <c r="V120" i="32"/>
  <c r="X122" i="32"/>
  <c r="X121" i="24"/>
  <c r="V124" i="29"/>
  <c r="Y124" i="22"/>
  <c r="X123" i="15"/>
  <c r="U121" i="16"/>
  <c r="W120" i="18"/>
  <c r="T121" i="19"/>
  <c r="U117" i="20"/>
  <c r="V122" i="23"/>
  <c r="U125" i="24"/>
  <c r="U128" i="24"/>
  <c r="T116" i="25"/>
  <c r="V120" i="25"/>
  <c r="T129" i="25"/>
  <c r="W116" i="41"/>
  <c r="Y118" i="41"/>
  <c r="U121" i="29"/>
  <c r="W124" i="29"/>
  <c r="U116" i="30"/>
  <c r="U117" i="31"/>
  <c r="U118" i="32"/>
  <c r="W123" i="15"/>
  <c r="V118" i="15"/>
  <c r="T122" i="15"/>
  <c r="V117" i="16"/>
  <c r="T122" i="20"/>
  <c r="X116" i="21"/>
  <c r="W120" i="21"/>
  <c r="V125" i="24"/>
  <c r="Y128" i="24"/>
  <c r="V129" i="25"/>
  <c r="Y121" i="29"/>
  <c r="V116" i="30"/>
  <c r="V117" i="31"/>
  <c r="V118" i="32"/>
  <c r="T115" i="15"/>
  <c r="U117" i="16"/>
  <c r="X118" i="16"/>
  <c r="V123" i="16"/>
  <c r="U117" i="18"/>
  <c r="U122" i="18"/>
  <c r="T119" i="19"/>
  <c r="T117" i="20"/>
  <c r="V115" i="21"/>
  <c r="Y116" i="21"/>
  <c r="V118" i="21"/>
  <c r="X120" i="21"/>
  <c r="U115" i="22"/>
  <c r="T122" i="22"/>
  <c r="W123" i="22"/>
  <c r="T125" i="22"/>
  <c r="W127" i="22"/>
  <c r="T115" i="24"/>
  <c r="V121" i="24"/>
  <c r="X128" i="24"/>
  <c r="U120" i="25"/>
  <c r="T123" i="25"/>
  <c r="U121" i="41"/>
  <c r="Y117" i="29"/>
  <c r="V121" i="29"/>
  <c r="T116" i="30"/>
  <c r="T130" i="30"/>
  <c r="T114" i="32"/>
  <c r="T118" i="32"/>
  <c r="Y118" i="42"/>
  <c r="Y121" i="42"/>
  <c r="V129" i="42"/>
  <c r="V115" i="15"/>
  <c r="W117" i="16"/>
  <c r="T115" i="18"/>
  <c r="W122" i="18"/>
  <c r="V114" i="19"/>
  <c r="V117" i="20"/>
  <c r="X129" i="20"/>
  <c r="V117" i="21"/>
  <c r="T121" i="22"/>
  <c r="V122" i="22"/>
  <c r="T126" i="22"/>
  <c r="T119" i="23"/>
  <c r="W122" i="23"/>
  <c r="V115" i="24"/>
  <c r="Y120" i="25"/>
  <c r="V123" i="25"/>
  <c r="Y121" i="41"/>
  <c r="U118" i="29"/>
  <c r="W122" i="31"/>
  <c r="V116" i="32"/>
  <c r="W130" i="32"/>
  <c r="T114" i="42"/>
  <c r="X123" i="16"/>
  <c r="X118" i="15"/>
  <c r="U121" i="15"/>
  <c r="X117" i="16"/>
  <c r="X119" i="16"/>
  <c r="X122" i="18"/>
  <c r="W114" i="19"/>
  <c r="T117" i="19"/>
  <c r="V123" i="19"/>
  <c r="W117" i="20"/>
  <c r="T114" i="21"/>
  <c r="T116" i="21"/>
  <c r="W117" i="21"/>
  <c r="T121" i="21"/>
  <c r="U121" i="22"/>
  <c r="W122" i="22"/>
  <c r="U126" i="22"/>
  <c r="X128" i="22"/>
  <c r="U115" i="23"/>
  <c r="U119" i="23"/>
  <c r="V121" i="23"/>
  <c r="W115" i="24"/>
  <c r="Y121" i="24"/>
  <c r="X129" i="24"/>
  <c r="U117" i="25"/>
  <c r="W123" i="25"/>
  <c r="Y129" i="25"/>
  <c r="V115" i="41"/>
  <c r="X117" i="41"/>
  <c r="T120" i="41"/>
  <c r="T117" i="29"/>
  <c r="V118" i="29"/>
  <c r="V120" i="29"/>
  <c r="W116" i="30"/>
  <c r="V121" i="30"/>
  <c r="U120" i="31"/>
  <c r="X122" i="31"/>
  <c r="W116" i="32"/>
  <c r="Y130" i="32"/>
  <c r="U114" i="42"/>
  <c r="T123" i="42"/>
  <c r="T121" i="15"/>
  <c r="Y117" i="16"/>
  <c r="X114" i="19"/>
  <c r="U114" i="21"/>
  <c r="U116" i="21"/>
  <c r="X117" i="21"/>
  <c r="V121" i="21"/>
  <c r="V121" i="22"/>
  <c r="X122" i="22"/>
  <c r="V126" i="22"/>
  <c r="V115" i="23"/>
  <c r="X115" i="24"/>
  <c r="Y129" i="24"/>
  <c r="V117" i="25"/>
  <c r="X123" i="25"/>
  <c r="W115" i="41"/>
  <c r="Y117" i="41"/>
  <c r="U120" i="41"/>
  <c r="U117" i="29"/>
  <c r="Y118" i="29"/>
  <c r="X120" i="29"/>
  <c r="X116" i="30"/>
  <c r="W121" i="30"/>
  <c r="X123" i="30"/>
  <c r="T130" i="31"/>
  <c r="Y114" i="32"/>
  <c r="X118" i="32"/>
  <c r="W121" i="32"/>
  <c r="V114" i="42"/>
  <c r="T118" i="42"/>
  <c r="T121" i="42"/>
  <c r="V123" i="42"/>
  <c r="Y114" i="19"/>
  <c r="V116" i="21"/>
  <c r="W121" i="21"/>
  <c r="W121" i="22"/>
  <c r="X126" i="22"/>
  <c r="W115" i="23"/>
  <c r="W117" i="25"/>
  <c r="X120" i="41"/>
  <c r="V117" i="29"/>
  <c r="Y120" i="29"/>
  <c r="Y123" i="30"/>
  <c r="X115" i="31"/>
  <c r="X121" i="32"/>
  <c r="W114" i="42"/>
  <c r="U118" i="42"/>
  <c r="U121" i="42"/>
  <c r="W123" i="42"/>
  <c r="X117" i="15"/>
  <c r="W119" i="15"/>
  <c r="V118" i="16"/>
  <c r="T121" i="16"/>
  <c r="T115" i="21"/>
  <c r="V120" i="21"/>
  <c r="X121" i="21"/>
  <c r="Y121" i="22"/>
  <c r="X115" i="23"/>
  <c r="T120" i="23"/>
  <c r="T128" i="24"/>
  <c r="V130" i="24"/>
  <c r="X117" i="25"/>
  <c r="W117" i="29"/>
  <c r="U115" i="32"/>
  <c r="U123" i="32"/>
  <c r="X114" i="42"/>
  <c r="V118" i="42"/>
  <c r="V121" i="42"/>
  <c r="X123" i="42"/>
  <c r="X118" i="42"/>
  <c r="X121" i="42"/>
  <c r="Y116" i="19"/>
  <c r="Y120" i="19"/>
  <c r="Y114" i="20"/>
  <c r="Y121" i="20"/>
  <c r="X114" i="25"/>
  <c r="U114" i="25"/>
  <c r="T114" i="25"/>
  <c r="Y114" i="25"/>
  <c r="Y119" i="41"/>
  <c r="U119" i="41"/>
  <c r="T130" i="23"/>
  <c r="U130" i="23"/>
  <c r="V130" i="23"/>
  <c r="U123" i="24"/>
  <c r="V123" i="24"/>
  <c r="U117" i="23"/>
  <c r="V117" i="23"/>
  <c r="U127" i="24"/>
  <c r="Y127" i="24"/>
  <c r="V127" i="24"/>
  <c r="Y122" i="25"/>
  <c r="V122" i="25"/>
  <c r="U122" i="25"/>
  <c r="X122" i="41"/>
  <c r="T122" i="41"/>
  <c r="U120" i="15"/>
  <c r="W122" i="15"/>
  <c r="V121" i="16"/>
  <c r="T114" i="18"/>
  <c r="U115" i="18"/>
  <c r="V116" i="18"/>
  <c r="T116" i="19"/>
  <c r="U117" i="19"/>
  <c r="V118" i="19"/>
  <c r="T120" i="19"/>
  <c r="U121" i="19"/>
  <c r="V122" i="19"/>
  <c r="T114" i="20"/>
  <c r="U115" i="20"/>
  <c r="V116" i="20"/>
  <c r="T121" i="20"/>
  <c r="U122" i="20"/>
  <c r="V114" i="21"/>
  <c r="T128" i="21"/>
  <c r="U114" i="22"/>
  <c r="V115" i="22"/>
  <c r="U125" i="22"/>
  <c r="T117" i="23"/>
  <c r="V120" i="23"/>
  <c r="T123" i="23"/>
  <c r="U123" i="23"/>
  <c r="X130" i="23"/>
  <c r="T114" i="24"/>
  <c r="W123" i="24"/>
  <c r="T127" i="24"/>
  <c r="Y115" i="25"/>
  <c r="V115" i="25"/>
  <c r="U115" i="25"/>
  <c r="T122" i="25"/>
  <c r="Y130" i="25"/>
  <c r="U130" i="25"/>
  <c r="V130" i="25"/>
  <c r="V121" i="15"/>
  <c r="T119" i="15"/>
  <c r="V120" i="15"/>
  <c r="X115" i="16"/>
  <c r="T119" i="16"/>
  <c r="W121" i="16"/>
  <c r="U114" i="18"/>
  <c r="V115" i="18"/>
  <c r="W116" i="18"/>
  <c r="X117" i="18"/>
  <c r="X120" i="18"/>
  <c r="U129" i="18"/>
  <c r="U116" i="19"/>
  <c r="V117" i="19"/>
  <c r="W118" i="19"/>
  <c r="U120" i="19"/>
  <c r="V121" i="19"/>
  <c r="X123" i="19"/>
  <c r="U114" i="20"/>
  <c r="W116" i="20"/>
  <c r="X117" i="20"/>
  <c r="T120" i="20"/>
  <c r="U121" i="20"/>
  <c r="V122" i="20"/>
  <c r="W123" i="20"/>
  <c r="W114" i="21"/>
  <c r="X115" i="21"/>
  <c r="U119" i="21"/>
  <c r="T122" i="21"/>
  <c r="U128" i="21"/>
  <c r="V114" i="22"/>
  <c r="W115" i="22"/>
  <c r="W125" i="22"/>
  <c r="Y126" i="22"/>
  <c r="T128" i="22"/>
  <c r="W117" i="23"/>
  <c r="Y119" i="23"/>
  <c r="W119" i="23"/>
  <c r="X119" i="23"/>
  <c r="W120" i="23"/>
  <c r="V123" i="23"/>
  <c r="Y130" i="23"/>
  <c r="U114" i="24"/>
  <c r="X123" i="24"/>
  <c r="W127" i="24"/>
  <c r="T115" i="25"/>
  <c r="T118" i="25"/>
  <c r="Y118" i="25"/>
  <c r="X118" i="25"/>
  <c r="U118" i="25"/>
  <c r="W122" i="25"/>
  <c r="T130" i="25"/>
  <c r="U116" i="41"/>
  <c r="T116" i="41"/>
  <c r="Y116" i="41"/>
  <c r="V116" i="41"/>
  <c r="Y123" i="41"/>
  <c r="X123" i="41"/>
  <c r="V123" i="41"/>
  <c r="U123" i="41"/>
  <c r="X115" i="15"/>
  <c r="W121" i="15"/>
  <c r="Y115" i="15"/>
  <c r="T118" i="15"/>
  <c r="U119" i="15"/>
  <c r="W120" i="15"/>
  <c r="X121" i="15"/>
  <c r="Y122" i="15"/>
  <c r="X114" i="16"/>
  <c r="T118" i="16"/>
  <c r="U119" i="16"/>
  <c r="W120" i="16"/>
  <c r="X121" i="16"/>
  <c r="V114" i="18"/>
  <c r="W115" i="18"/>
  <c r="X116" i="18"/>
  <c r="T123" i="18"/>
  <c r="X129" i="18"/>
  <c r="T114" i="19"/>
  <c r="U115" i="19"/>
  <c r="V116" i="19"/>
  <c r="W117" i="19"/>
  <c r="X118" i="19"/>
  <c r="V120" i="19"/>
  <c r="W121" i="19"/>
  <c r="X122" i="19"/>
  <c r="V114" i="20"/>
  <c r="W115" i="20"/>
  <c r="X116" i="20"/>
  <c r="U120" i="20"/>
  <c r="V121" i="20"/>
  <c r="W122" i="20"/>
  <c r="X123" i="20"/>
  <c r="X114" i="21"/>
  <c r="U122" i="21"/>
  <c r="V128" i="21"/>
  <c r="W114" i="22"/>
  <c r="X115" i="22"/>
  <c r="X125" i="22"/>
  <c r="U128" i="22"/>
  <c r="T116" i="23"/>
  <c r="U116" i="23"/>
  <c r="X117" i="23"/>
  <c r="X120" i="23"/>
  <c r="W123" i="23"/>
  <c r="V114" i="24"/>
  <c r="T122" i="24"/>
  <c r="Y122" i="24"/>
  <c r="U122" i="24"/>
  <c r="Y123" i="24"/>
  <c r="X127" i="24"/>
  <c r="W115" i="25"/>
  <c r="X122" i="25"/>
  <c r="W130" i="25"/>
  <c r="T120" i="15"/>
  <c r="X120" i="15"/>
  <c r="X129" i="15"/>
  <c r="V119" i="16"/>
  <c r="T129" i="16"/>
  <c r="W114" i="18"/>
  <c r="X115" i="18"/>
  <c r="X119" i="18"/>
  <c r="W116" i="19"/>
  <c r="X117" i="19"/>
  <c r="W120" i="19"/>
  <c r="W114" i="20"/>
  <c r="X115" i="20"/>
  <c r="T119" i="20"/>
  <c r="V120" i="20"/>
  <c r="W121" i="20"/>
  <c r="X122" i="20"/>
  <c r="T117" i="21"/>
  <c r="T120" i="21"/>
  <c r="V122" i="21"/>
  <c r="W128" i="21"/>
  <c r="X114" i="22"/>
  <c r="T123" i="22"/>
  <c r="W124" i="22"/>
  <c r="Y125" i="22"/>
  <c r="T127" i="22"/>
  <c r="V128" i="22"/>
  <c r="V116" i="23"/>
  <c r="Y117" i="23"/>
  <c r="X123" i="23"/>
  <c r="W114" i="24"/>
  <c r="V122" i="24"/>
  <c r="X115" i="25"/>
  <c r="W119" i="16"/>
  <c r="U127" i="22"/>
  <c r="W128" i="22"/>
  <c r="W116" i="23"/>
  <c r="W118" i="23"/>
  <c r="Y123" i="23"/>
  <c r="X114" i="24"/>
  <c r="W122" i="24"/>
  <c r="U126" i="24"/>
  <c r="T119" i="25"/>
  <c r="V119" i="25"/>
  <c r="W119" i="25"/>
  <c r="X121" i="25"/>
  <c r="U121" i="25"/>
  <c r="T121" i="25"/>
  <c r="Y121" i="25"/>
  <c r="W128" i="24"/>
  <c r="U130" i="24"/>
  <c r="X120" i="25"/>
  <c r="U115" i="41"/>
  <c r="W117" i="41"/>
  <c r="X118" i="41"/>
  <c r="W120" i="41"/>
  <c r="X121" i="41"/>
  <c r="X114" i="29"/>
  <c r="Y115" i="29"/>
  <c r="T118" i="29"/>
  <c r="V119" i="29"/>
  <c r="X121" i="29"/>
  <c r="Y122" i="29"/>
  <c r="Y114" i="30"/>
  <c r="T117" i="30"/>
  <c r="T120" i="30"/>
  <c r="U121" i="30"/>
  <c r="V122" i="30"/>
  <c r="Y130" i="30"/>
  <c r="U114" i="31"/>
  <c r="X117" i="31"/>
  <c r="Y118" i="31"/>
  <c r="U121" i="31"/>
  <c r="V122" i="31"/>
  <c r="T115" i="32"/>
  <c r="U116" i="32"/>
  <c r="V117" i="32"/>
  <c r="U120" i="32"/>
  <c r="V121" i="32"/>
  <c r="X123" i="32"/>
  <c r="X115" i="42"/>
  <c r="Y116" i="42"/>
  <c r="X119" i="42"/>
  <c r="T122" i="42"/>
  <c r="U123" i="42"/>
  <c r="W129" i="42"/>
  <c r="Y115" i="42"/>
  <c r="U122" i="42"/>
  <c r="T116" i="29"/>
  <c r="T123" i="29"/>
  <c r="T115" i="30"/>
  <c r="U119" i="31"/>
  <c r="T117" i="42"/>
  <c r="T120" i="42"/>
  <c r="V122" i="42"/>
  <c r="X115" i="41"/>
  <c r="T115" i="29"/>
  <c r="U116" i="29"/>
  <c r="W118" i="29"/>
  <c r="Y119" i="29"/>
  <c r="T122" i="29"/>
  <c r="U123" i="29"/>
  <c r="T114" i="30"/>
  <c r="U115" i="30"/>
  <c r="W117" i="30"/>
  <c r="W120" i="30"/>
  <c r="X121" i="30"/>
  <c r="Y122" i="30"/>
  <c r="X114" i="31"/>
  <c r="T118" i="31"/>
  <c r="V119" i="31"/>
  <c r="W120" i="31"/>
  <c r="X121" i="31"/>
  <c r="Y122" i="31"/>
  <c r="W115" i="32"/>
  <c r="X116" i="32"/>
  <c r="X120" i="32"/>
  <c r="Y121" i="32"/>
  <c r="T116" i="42"/>
  <c r="U117" i="42"/>
  <c r="U120" i="42"/>
  <c r="W122" i="42"/>
  <c r="V129" i="24"/>
  <c r="T120" i="25"/>
  <c r="Y115" i="41"/>
  <c r="T118" i="41"/>
  <c r="T121" i="41"/>
  <c r="T114" i="29"/>
  <c r="U115" i="29"/>
  <c r="V116" i="29"/>
  <c r="T121" i="29"/>
  <c r="U122" i="29"/>
  <c r="V123" i="29"/>
  <c r="U114" i="30"/>
  <c r="V115" i="30"/>
  <c r="Y121" i="30"/>
  <c r="Y114" i="31"/>
  <c r="T117" i="31"/>
  <c r="U118" i="31"/>
  <c r="W119" i="31"/>
  <c r="Y121" i="31"/>
  <c r="T119" i="32"/>
  <c r="Y120" i="32"/>
  <c r="T123" i="32"/>
  <c r="T115" i="42"/>
  <c r="U116" i="42"/>
  <c r="V117" i="42"/>
  <c r="V120" i="42"/>
  <c r="X122" i="42"/>
  <c r="V115" i="29"/>
  <c r="W116" i="29"/>
  <c r="V122" i="29"/>
  <c r="W123" i="29"/>
  <c r="V114" i="30"/>
  <c r="W115" i="30"/>
  <c r="V118" i="31"/>
  <c r="X119" i="31"/>
  <c r="U115" i="42"/>
  <c r="V116" i="42"/>
  <c r="W117" i="42"/>
  <c r="W120" i="42"/>
  <c r="W115" i="29"/>
  <c r="X116" i="29"/>
  <c r="W122" i="29"/>
  <c r="X123" i="29"/>
  <c r="T125" i="29"/>
  <c r="W114" i="30"/>
  <c r="X115" i="30"/>
  <c r="X119" i="30"/>
  <c r="T122" i="30"/>
  <c r="W118" i="31"/>
  <c r="Y119" i="31"/>
  <c r="T122" i="31"/>
  <c r="T117" i="32"/>
  <c r="T121" i="32"/>
  <c r="V123" i="32"/>
  <c r="V115" i="42"/>
  <c r="W116" i="42"/>
  <c r="X117" i="42"/>
  <c r="X120" i="42"/>
  <c r="U129" i="42"/>
  <c r="U119" i="29"/>
  <c r="T130" i="20"/>
  <c r="W130" i="24"/>
  <c r="V130" i="31"/>
  <c r="V130" i="42"/>
  <c r="X130" i="30"/>
  <c r="W130" i="31"/>
  <c r="U130" i="32"/>
  <c r="X130" i="42"/>
  <c r="V130" i="16"/>
  <c r="T130" i="21"/>
  <c r="W130" i="16"/>
  <c r="U130" i="21"/>
  <c r="X130" i="16"/>
  <c r="T130" i="18"/>
  <c r="Y130" i="16"/>
  <c r="Y130" i="22"/>
  <c r="X130" i="41"/>
  <c r="U130" i="31"/>
  <c r="X130" i="32"/>
  <c r="W130" i="42"/>
  <c r="V130" i="15"/>
  <c r="U130" i="20"/>
  <c r="V130" i="21"/>
  <c r="T130" i="22"/>
  <c r="U125" i="29"/>
  <c r="W130" i="15"/>
  <c r="X130" i="18"/>
  <c r="V130" i="20"/>
  <c r="W130" i="21"/>
  <c r="U130" i="22"/>
  <c r="Y130" i="24"/>
  <c r="X130" i="25"/>
  <c r="T130" i="41"/>
  <c r="V125" i="29"/>
  <c r="X130" i="31"/>
  <c r="W130" i="20"/>
  <c r="X130" i="21"/>
  <c r="V130" i="22"/>
  <c r="U130" i="41"/>
  <c r="W125" i="29"/>
  <c r="T130" i="32"/>
  <c r="Y130" i="15"/>
  <c r="T130" i="16"/>
  <c r="X130" i="20"/>
  <c r="W130" i="22"/>
  <c r="V130" i="41"/>
  <c r="X125" i="29"/>
  <c r="T129" i="15"/>
  <c r="Y129" i="18"/>
  <c r="T129" i="20"/>
  <c r="W129" i="21"/>
  <c r="W129" i="22"/>
  <c r="W129" i="23"/>
  <c r="T129" i="41"/>
  <c r="T129" i="30"/>
  <c r="T129" i="31"/>
  <c r="U129" i="20"/>
  <c r="X129" i="21"/>
  <c r="X129" i="22"/>
  <c r="X129" i="23"/>
  <c r="U129" i="41"/>
  <c r="U129" i="30"/>
  <c r="U129" i="31"/>
  <c r="V129" i="22"/>
  <c r="V129" i="23"/>
  <c r="U129" i="15"/>
  <c r="V129" i="15"/>
  <c r="U129" i="16"/>
  <c r="V129" i="20"/>
  <c r="Y129" i="21"/>
  <c r="Y129" i="22"/>
  <c r="Y129" i="23"/>
  <c r="T129" i="24"/>
  <c r="V129" i="41"/>
  <c r="X124" i="29"/>
  <c r="V129" i="30"/>
  <c r="V129" i="31"/>
  <c r="T129" i="32"/>
  <c r="X129" i="42"/>
  <c r="V129" i="21"/>
  <c r="W129" i="15"/>
  <c r="V129" i="16"/>
  <c r="T129" i="18"/>
  <c r="W129" i="20"/>
  <c r="U129" i="24"/>
  <c r="W129" i="41"/>
  <c r="W129" i="30"/>
  <c r="W129" i="31"/>
  <c r="U129" i="32"/>
  <c r="Y129" i="42"/>
  <c r="V129" i="32"/>
  <c r="X129" i="41"/>
  <c r="X129" i="16"/>
  <c r="V129" i="18"/>
  <c r="T129" i="21"/>
  <c r="T129" i="22"/>
  <c r="T129" i="23"/>
  <c r="Y129" i="30"/>
  <c r="Y129" i="31"/>
  <c r="W129" i="32"/>
  <c r="Y119" i="21"/>
  <c r="X161" i="14"/>
  <c r="T161" i="14"/>
  <c r="V161" i="14"/>
  <c r="X140" i="14"/>
  <c r="W112" i="14"/>
  <c r="V118" i="14"/>
  <c r="X165" i="14"/>
  <c r="X118" i="14"/>
  <c r="V171" i="14"/>
  <c r="Y118" i="14"/>
  <c r="U123" i="14"/>
  <c r="U162" i="14"/>
  <c r="V167" i="14"/>
  <c r="V123" i="14"/>
  <c r="U112" i="14"/>
  <c r="X117" i="14"/>
  <c r="T169" i="14"/>
  <c r="X122" i="14"/>
  <c r="X162" i="14"/>
  <c r="U166" i="14"/>
  <c r="W169" i="14"/>
  <c r="X171" i="14"/>
  <c r="Y162" i="14"/>
  <c r="X169" i="14"/>
  <c r="W158" i="14"/>
  <c r="U167" i="14"/>
  <c r="Y169" i="14"/>
  <c r="T116" i="14"/>
  <c r="W167" i="14"/>
  <c r="W139" i="14"/>
  <c r="T114" i="14"/>
  <c r="V116" i="14"/>
  <c r="V129" i="14"/>
  <c r="T112" i="14"/>
  <c r="U114" i="14"/>
  <c r="W116" i="14"/>
  <c r="Y120" i="14"/>
  <c r="X129" i="14"/>
  <c r="W142" i="14"/>
  <c r="T166" i="14"/>
  <c r="X167" i="14"/>
  <c r="Y171" i="14"/>
  <c r="V114" i="14"/>
  <c r="X116" i="14"/>
  <c r="W121" i="14"/>
  <c r="U152" i="14"/>
  <c r="Y163" i="14"/>
  <c r="Y166" i="14"/>
  <c r="W172" i="14"/>
  <c r="W152" i="14"/>
  <c r="W130" i="14"/>
  <c r="W161" i="14"/>
  <c r="X112" i="14"/>
  <c r="Y130" i="14"/>
  <c r="V140" i="14"/>
  <c r="X152" i="14"/>
  <c r="W162" i="14"/>
  <c r="T167" i="14"/>
  <c r="V169" i="14"/>
  <c r="Y170" i="14"/>
  <c r="X173" i="14"/>
  <c r="W118" i="14"/>
  <c r="X121" i="14"/>
  <c r="W129" i="14"/>
  <c r="X130" i="14"/>
  <c r="W140" i="14"/>
  <c r="X142" i="14"/>
  <c r="V152" i="14"/>
  <c r="X158" i="14"/>
  <c r="V162" i="14"/>
  <c r="W163" i="14"/>
  <c r="X164" i="14"/>
  <c r="Y165" i="14"/>
  <c r="T168" i="14"/>
  <c r="W171" i="14"/>
  <c r="X172" i="14"/>
  <c r="Y173" i="14"/>
  <c r="U115" i="14"/>
  <c r="Y164" i="14"/>
  <c r="Y172" i="14"/>
  <c r="T165" i="14"/>
  <c r="W168" i="14"/>
  <c r="T173" i="14"/>
  <c r="U174" i="14"/>
  <c r="T121" i="14"/>
  <c r="T130" i="14"/>
  <c r="W143" i="14"/>
  <c r="T158" i="14"/>
  <c r="T164" i="14"/>
  <c r="U165" i="14"/>
  <c r="V166" i="14"/>
  <c r="T172" i="14"/>
  <c r="U173" i="14"/>
  <c r="V115" i="14"/>
  <c r="U143" i="14"/>
  <c r="T118" i="14"/>
  <c r="U121" i="14"/>
  <c r="T129" i="14"/>
  <c r="U130" i="14"/>
  <c r="T140" i="14"/>
  <c r="T142" i="14"/>
  <c r="X143" i="14"/>
  <c r="V165" i="14"/>
  <c r="W166" i="14"/>
  <c r="Y168" i="14"/>
  <c r="T171" i="14"/>
  <c r="U172" i="14"/>
  <c r="V173" i="14"/>
  <c r="CS2" i="14"/>
  <c r="U161" i="14"/>
  <c r="U140" i="14"/>
  <c r="V142" i="14"/>
  <c r="Y143" i="14"/>
  <c r="T122" i="14"/>
  <c r="U122" i="14"/>
  <c r="V122" i="14"/>
  <c r="W122" i="14"/>
  <c r="T138" i="14"/>
  <c r="T110" i="24"/>
  <c r="T156" i="24"/>
  <c r="T136" i="24"/>
  <c r="T149" i="24"/>
  <c r="T149" i="42"/>
  <c r="T110" i="31"/>
  <c r="T156" i="41"/>
  <c r="T136" i="41"/>
  <c r="T149" i="41"/>
  <c r="T110" i="41"/>
  <c r="T110" i="23"/>
  <c r="T156" i="23"/>
  <c r="T136" i="23"/>
  <c r="T149" i="23"/>
  <c r="T119" i="14"/>
  <c r="Y119" i="18"/>
  <c r="Y119" i="30"/>
  <c r="U119" i="14"/>
  <c r="T119" i="21"/>
  <c r="T119" i="41"/>
  <c r="U119" i="19"/>
  <c r="V119" i="21"/>
  <c r="U124" i="24"/>
  <c r="V119" i="41"/>
  <c r="T119" i="30"/>
  <c r="U119" i="32"/>
  <c r="T119" i="42"/>
  <c r="T119" i="18"/>
  <c r="X119" i="14"/>
  <c r="U119" i="18"/>
  <c r="W119" i="21"/>
  <c r="V124" i="24"/>
  <c r="W119" i="41"/>
  <c r="U119" i="30"/>
  <c r="V119" i="32"/>
  <c r="U119" i="42"/>
  <c r="V119" i="14"/>
  <c r="W119" i="14"/>
  <c r="V119" i="18"/>
  <c r="X119" i="21"/>
  <c r="T124" i="22"/>
  <c r="W124" i="24"/>
  <c r="X119" i="41"/>
  <c r="V119" i="30"/>
  <c r="W119" i="32"/>
  <c r="V119" i="42"/>
  <c r="U138" i="14"/>
  <c r="V138" i="14"/>
  <c r="W138" i="14"/>
  <c r="X138" i="14"/>
  <c r="T151" i="14"/>
  <c r="U151" i="14"/>
  <c r="T159" i="14"/>
  <c r="V151" i="14"/>
  <c r="U159" i="14"/>
  <c r="W151" i="14"/>
  <c r="X151" i="14"/>
  <c r="W159" i="14"/>
  <c r="W146" i="18"/>
  <c r="X146" i="29"/>
  <c r="X146" i="30"/>
  <c r="X146" i="31"/>
  <c r="W146" i="32"/>
  <c r="X146" i="32"/>
  <c r="W146" i="14"/>
  <c r="X146" i="14"/>
  <c r="T146" i="16"/>
  <c r="T146" i="25"/>
  <c r="T146" i="29"/>
  <c r="T146" i="30"/>
  <c r="T146" i="31"/>
  <c r="Y146" i="14"/>
  <c r="U146" i="25"/>
  <c r="U146" i="29"/>
  <c r="U146" i="30"/>
  <c r="U146" i="31"/>
  <c r="X146" i="42"/>
  <c r="Y146" i="21"/>
  <c r="U146" i="22"/>
  <c r="T146" i="23"/>
  <c r="V146" i="29"/>
  <c r="V146" i="30"/>
  <c r="V146" i="31"/>
  <c r="V146" i="14"/>
  <c r="W146" i="16"/>
  <c r="V146" i="18"/>
  <c r="U146" i="23"/>
  <c r="U146" i="15"/>
  <c r="U146" i="19"/>
  <c r="U146" i="20"/>
  <c r="V146" i="23"/>
  <c r="T146" i="24"/>
  <c r="V146" i="25"/>
  <c r="U146" i="26"/>
  <c r="Y146" i="32"/>
  <c r="T146" i="26"/>
  <c r="V146" i="15"/>
  <c r="V146" i="19"/>
  <c r="V146" i="20"/>
  <c r="T146" i="21"/>
  <c r="W146" i="23"/>
  <c r="U146" i="24"/>
  <c r="W146" i="25"/>
  <c r="V146" i="26"/>
  <c r="W146" i="15"/>
  <c r="W146" i="19"/>
  <c r="W146" i="20"/>
  <c r="U146" i="21"/>
  <c r="X146" i="23"/>
  <c r="V146" i="24"/>
  <c r="X146" i="25"/>
  <c r="W146" i="26"/>
  <c r="T146" i="15"/>
  <c r="T146" i="19"/>
  <c r="T146" i="20"/>
  <c r="T146" i="14"/>
  <c r="X146" i="15"/>
  <c r="X146" i="19"/>
  <c r="X146" i="20"/>
  <c r="V146" i="21"/>
  <c r="W146" i="24"/>
  <c r="X146" i="26"/>
  <c r="T146" i="32"/>
  <c r="W146" i="21"/>
  <c r="X146" i="24"/>
  <c r="U146" i="32"/>
  <c r="X143" i="15"/>
  <c r="V143" i="15"/>
  <c r="U143" i="15"/>
  <c r="V145" i="18"/>
  <c r="W144" i="20"/>
  <c r="Y144" i="21"/>
  <c r="X144" i="21"/>
  <c r="W144" i="21"/>
  <c r="V144" i="21"/>
  <c r="Y142" i="22"/>
  <c r="X142" i="22"/>
  <c r="W142" i="22"/>
  <c r="V142" i="22"/>
  <c r="U142" i="22"/>
  <c r="Y145" i="23"/>
  <c r="X145" i="23"/>
  <c r="W145" i="23"/>
  <c r="V145" i="23"/>
  <c r="U145" i="23"/>
  <c r="Y144" i="29"/>
  <c r="X144" i="29"/>
  <c r="W144" i="29"/>
  <c r="V144" i="29"/>
  <c r="U144" i="29"/>
  <c r="T144" i="29"/>
  <c r="X145" i="15"/>
  <c r="W145" i="15"/>
  <c r="Y145" i="29"/>
  <c r="X145" i="29"/>
  <c r="W145" i="29"/>
  <c r="V145" i="29"/>
  <c r="U145" i="29"/>
  <c r="V145" i="14"/>
  <c r="W145" i="14"/>
  <c r="U145" i="15"/>
  <c r="Y145" i="18"/>
  <c r="X143" i="19"/>
  <c r="U144" i="21"/>
  <c r="Y143" i="22"/>
  <c r="X143" i="22"/>
  <c r="W143" i="22"/>
  <c r="V143" i="22"/>
  <c r="T145" i="29"/>
  <c r="Y145" i="16"/>
  <c r="X145" i="16"/>
  <c r="W145" i="16"/>
  <c r="Y143" i="15"/>
  <c r="X143" i="16"/>
  <c r="V143" i="16"/>
  <c r="U143" i="16"/>
  <c r="T145" i="16"/>
  <c r="T143" i="22"/>
  <c r="W143" i="19"/>
  <c r="V143" i="19"/>
  <c r="U143" i="19"/>
  <c r="T143" i="19"/>
  <c r="T141" i="14"/>
  <c r="Y141" i="14"/>
  <c r="W144" i="14"/>
  <c r="U144" i="14"/>
  <c r="T144" i="14"/>
  <c r="Y144" i="15"/>
  <c r="W144" i="15"/>
  <c r="V144" i="15"/>
  <c r="U145" i="16"/>
  <c r="W144" i="19"/>
  <c r="V144" i="19"/>
  <c r="U144" i="19"/>
  <c r="X142" i="21"/>
  <c r="W142" i="21"/>
  <c r="V142" i="21"/>
  <c r="U142" i="21"/>
  <c r="T142" i="21"/>
  <c r="U143" i="22"/>
  <c r="Y143" i="32"/>
  <c r="X143" i="32"/>
  <c r="W143" i="32"/>
  <c r="V143" i="32"/>
  <c r="U143" i="32"/>
  <c r="T143" i="32"/>
  <c r="Y144" i="42"/>
  <c r="X144" i="42"/>
  <c r="W144" i="42"/>
  <c r="V144" i="42"/>
  <c r="U144" i="42"/>
  <c r="T144" i="42"/>
  <c r="W143" i="15"/>
  <c r="U141" i="14"/>
  <c r="V144" i="14"/>
  <c r="V142" i="15"/>
  <c r="T144" i="15"/>
  <c r="V145" i="16"/>
  <c r="Y142" i="21"/>
  <c r="Y143" i="25"/>
  <c r="X143" i="25"/>
  <c r="W143" i="25"/>
  <c r="V143" i="25"/>
  <c r="U143" i="25"/>
  <c r="T143" i="25"/>
  <c r="Y141" i="26"/>
  <c r="X141" i="26"/>
  <c r="W141" i="26"/>
  <c r="V141" i="26"/>
  <c r="U141" i="26"/>
  <c r="Y143" i="30"/>
  <c r="X143" i="30"/>
  <c r="W143" i="30"/>
  <c r="T143" i="30"/>
  <c r="Y144" i="32"/>
  <c r="X144" i="32"/>
  <c r="W144" i="32"/>
  <c r="V144" i="32"/>
  <c r="U144" i="32"/>
  <c r="Y145" i="42"/>
  <c r="X145" i="42"/>
  <c r="W145" i="42"/>
  <c r="V145" i="42"/>
  <c r="U145" i="42"/>
  <c r="T143" i="15"/>
  <c r="X144" i="14"/>
  <c r="U144" i="15"/>
  <c r="X143" i="20"/>
  <c r="W143" i="20"/>
  <c r="V143" i="20"/>
  <c r="U143" i="20"/>
  <c r="T143" i="20"/>
  <c r="Y143" i="21"/>
  <c r="X143" i="21"/>
  <c r="W143" i="21"/>
  <c r="V143" i="21"/>
  <c r="U143" i="21"/>
  <c r="X141" i="22"/>
  <c r="W141" i="22"/>
  <c r="V141" i="22"/>
  <c r="U141" i="22"/>
  <c r="T141" i="22"/>
  <c r="Y144" i="25"/>
  <c r="X144" i="25"/>
  <c r="W144" i="25"/>
  <c r="V144" i="25"/>
  <c r="U144" i="25"/>
  <c r="Y144" i="30"/>
  <c r="X144" i="30"/>
  <c r="W144" i="30"/>
  <c r="V144" i="30"/>
  <c r="U144" i="30"/>
  <c r="T144" i="32"/>
  <c r="T145" i="42"/>
  <c r="V141" i="14"/>
  <c r="W141" i="14"/>
  <c r="Y144" i="14"/>
  <c r="X144" i="15"/>
  <c r="W142" i="16"/>
  <c r="U142" i="16"/>
  <c r="T142" i="16"/>
  <c r="Y144" i="16"/>
  <c r="X144" i="16"/>
  <c r="W144" i="16"/>
  <c r="V144" i="16"/>
  <c r="Y145" i="19"/>
  <c r="X145" i="19"/>
  <c r="W145" i="19"/>
  <c r="V145" i="19"/>
  <c r="Y143" i="20"/>
  <c r="T143" i="21"/>
  <c r="Y141" i="22"/>
  <c r="Y144" i="23"/>
  <c r="W144" i="23"/>
  <c r="V144" i="23"/>
  <c r="U144" i="23"/>
  <c r="T144" i="23"/>
  <c r="T144" i="25"/>
  <c r="T144" i="30"/>
  <c r="V141" i="24"/>
  <c r="V145" i="25"/>
  <c r="V142" i="26"/>
  <c r="Y142" i="18"/>
  <c r="T142" i="20"/>
  <c r="T141" i="21"/>
  <c r="Y145" i="22"/>
  <c r="T143" i="23"/>
  <c r="W141" i="24"/>
  <c r="Y143" i="24"/>
  <c r="T142" i="25"/>
  <c r="W145" i="25"/>
  <c r="W142" i="26"/>
  <c r="Y144" i="26"/>
  <c r="Y142" i="41"/>
  <c r="T145" i="41"/>
  <c r="T143" i="29"/>
  <c r="T142" i="30"/>
  <c r="W145" i="30"/>
  <c r="Y142" i="31"/>
  <c r="T145" i="31"/>
  <c r="T142" i="32"/>
  <c r="W145" i="32"/>
  <c r="T143" i="42"/>
  <c r="T143" i="14"/>
  <c r="T141" i="15"/>
  <c r="T141" i="16"/>
  <c r="T144" i="18"/>
  <c r="T142" i="19"/>
  <c r="T141" i="20"/>
  <c r="U142" i="20"/>
  <c r="U141" i="21"/>
  <c r="T142" i="23"/>
  <c r="U143" i="23"/>
  <c r="X141" i="24"/>
  <c r="T145" i="24"/>
  <c r="T141" i="25"/>
  <c r="U142" i="25"/>
  <c r="X145" i="25"/>
  <c r="X142" i="26"/>
  <c r="T144" i="41"/>
  <c r="U145" i="41"/>
  <c r="T142" i="29"/>
  <c r="U143" i="29"/>
  <c r="T141" i="30"/>
  <c r="U142" i="30"/>
  <c r="X145" i="30"/>
  <c r="T144" i="31"/>
  <c r="U145" i="31"/>
  <c r="T141" i="32"/>
  <c r="U142" i="32"/>
  <c r="X145" i="32"/>
  <c r="T142" i="42"/>
  <c r="U143" i="42"/>
  <c r="V142" i="20"/>
  <c r="V141" i="21"/>
  <c r="V143" i="23"/>
  <c r="V142" i="25"/>
  <c r="V145" i="41"/>
  <c r="U142" i="29"/>
  <c r="V143" i="29"/>
  <c r="U141" i="30"/>
  <c r="V142" i="30"/>
  <c r="U144" i="31"/>
  <c r="V145" i="31"/>
  <c r="U141" i="32"/>
  <c r="V142" i="32"/>
  <c r="U142" i="42"/>
  <c r="V143" i="42"/>
  <c r="W143" i="29"/>
  <c r="W142" i="30"/>
  <c r="W145" i="31"/>
  <c r="W142" i="32"/>
  <c r="V142" i="42"/>
  <c r="W143" i="42"/>
  <c r="U140" i="23"/>
  <c r="T140" i="24"/>
  <c r="U140" i="31"/>
  <c r="T140" i="31"/>
  <c r="V140" i="23"/>
  <c r="U140" i="24"/>
  <c r="T140" i="25"/>
  <c r="V140" i="31"/>
  <c r="T140" i="32"/>
  <c r="T140" i="18"/>
  <c r="Y140" i="21"/>
  <c r="X140" i="22"/>
  <c r="W140" i="23"/>
  <c r="V140" i="24"/>
  <c r="U140" i="25"/>
  <c r="T140" i="26"/>
  <c r="Y140" i="29"/>
  <c r="X140" i="30"/>
  <c r="W140" i="31"/>
  <c r="U140" i="32"/>
  <c r="T140" i="23"/>
  <c r="U140" i="18"/>
  <c r="T140" i="19"/>
  <c r="X140" i="23"/>
  <c r="W140" i="24"/>
  <c r="V140" i="25"/>
  <c r="U140" i="26"/>
  <c r="T140" i="41"/>
  <c r="X140" i="31"/>
  <c r="V140" i="32"/>
  <c r="U140" i="19"/>
  <c r="T140" i="20"/>
  <c r="X140" i="24"/>
  <c r="W140" i="25"/>
  <c r="V140" i="26"/>
  <c r="U140" i="41"/>
  <c r="W140" i="32"/>
  <c r="T140" i="42"/>
  <c r="Y142" i="14"/>
  <c r="Y152" i="42"/>
  <c r="Y122" i="21"/>
  <c r="Y111" i="21"/>
  <c r="Y117" i="21"/>
  <c r="Y113" i="21"/>
  <c r="Y128" i="21"/>
  <c r="Y167" i="21"/>
  <c r="Y118" i="21"/>
  <c r="Y112" i="21"/>
  <c r="Y138" i="21"/>
  <c r="Y168" i="21"/>
  <c r="CT3" i="24"/>
  <c r="CV3" i="24" s="1"/>
  <c r="Y137" i="42"/>
  <c r="Y120" i="42"/>
  <c r="Y152" i="32"/>
  <c r="Y139" i="32"/>
  <c r="CX2" i="25"/>
  <c r="DC2" i="25" s="1"/>
  <c r="DH2" i="25" s="1"/>
  <c r="DM2" i="25" s="1"/>
  <c r="Y122" i="32"/>
  <c r="Y129" i="32"/>
  <c r="Y119" i="42"/>
  <c r="Y138" i="42"/>
  <c r="Y119" i="32"/>
  <c r="Y151" i="32"/>
  <c r="Y158" i="32"/>
  <c r="Y111" i="17"/>
  <c r="Y123" i="17"/>
  <c r="Y167" i="17"/>
  <c r="Y112" i="17"/>
  <c r="Y123" i="32"/>
  <c r="Y112" i="32"/>
  <c r="Y118" i="32"/>
  <c r="Y127" i="22"/>
  <c r="Y151" i="22"/>
  <c r="Y138" i="22"/>
  <c r="Y122" i="22"/>
  <c r="Y157" i="22"/>
  <c r="Y128" i="22"/>
  <c r="Y113" i="22"/>
  <c r="Y112" i="22"/>
  <c r="Y166" i="26"/>
  <c r="Y111" i="26"/>
  <c r="Y123" i="18"/>
  <c r="Y132" i="18"/>
  <c r="CS3" i="28"/>
  <c r="CX2" i="28"/>
  <c r="Y124" i="24"/>
  <c r="Y137" i="24"/>
  <c r="Y112" i="18"/>
  <c r="Y117" i="18"/>
  <c r="Y137" i="18"/>
  <c r="CO3" i="29"/>
  <c r="CQ3" i="29"/>
  <c r="CP3" i="29"/>
  <c r="CX2" i="42"/>
  <c r="DC2" i="42"/>
  <c r="DH2" i="42" s="1"/>
  <c r="DH3" i="42"/>
  <c r="DI3" i="42" s="1"/>
  <c r="DK3" i="42" s="1"/>
  <c r="DL3" i="42"/>
  <c r="CT3" i="19"/>
  <c r="CV3" i="19" s="1"/>
  <c r="CU3" i="19"/>
  <c r="CR3" i="29"/>
  <c r="CX3" i="19"/>
  <c r="DB3" i="19" s="1"/>
  <c r="Y116" i="32"/>
  <c r="CR3" i="19"/>
  <c r="CP3" i="19"/>
  <c r="CO3" i="19"/>
  <c r="CQ3" i="19" s="1"/>
  <c r="CR3" i="26"/>
  <c r="CO3" i="26"/>
  <c r="CQ3" i="26" s="1"/>
  <c r="CP3" i="26"/>
  <c r="EV3" i="25"/>
  <c r="EU3" i="25"/>
  <c r="ET3" i="25"/>
  <c r="EV3" i="24"/>
  <c r="ET3" i="24"/>
  <c r="ES3" i="24"/>
  <c r="EU3" i="24"/>
  <c r="EX2" i="24"/>
  <c r="EX2" i="15"/>
  <c r="EV3" i="15"/>
  <c r="ES3" i="15"/>
  <c r="EU3" i="15"/>
  <c r="EX2" i="42"/>
  <c r="EW3" i="42" s="1"/>
  <c r="EV3" i="42"/>
  <c r="EU3" i="42"/>
  <c r="ET3" i="42"/>
  <c r="ES3" i="42"/>
  <c r="EU3" i="32"/>
  <c r="ET3" i="32"/>
  <c r="ES3" i="32"/>
  <c r="EX2" i="32"/>
  <c r="EV3" i="32"/>
  <c r="ES3" i="23"/>
  <c r="EV3" i="23"/>
  <c r="EU3" i="23"/>
  <c r="ET3" i="23"/>
  <c r="EX2" i="23"/>
  <c r="EX3" i="23" s="1"/>
  <c r="CS3" i="18"/>
  <c r="CT3" i="18" s="1"/>
  <c r="CX2" i="18"/>
  <c r="CX3" i="25"/>
  <c r="DC3" i="25"/>
  <c r="DD3" i="25" s="1"/>
  <c r="DF3" i="25" s="1"/>
  <c r="CX2" i="32"/>
  <c r="CX3" i="32" s="1"/>
  <c r="CS3" i="32"/>
  <c r="CT3" i="25"/>
  <c r="CV3" i="25" s="1"/>
  <c r="CW3" i="25"/>
  <c r="CU3" i="25"/>
  <c r="CX2" i="41"/>
  <c r="DC2" i="41" s="1"/>
  <c r="DH2" i="41" s="1"/>
  <c r="CS3" i="41"/>
  <c r="CU3" i="41" s="1"/>
  <c r="CT3" i="41"/>
  <c r="CV3" i="41" s="1"/>
  <c r="EU3" i="18"/>
  <c r="EX2" i="18"/>
  <c r="EZ3" i="18" s="1"/>
  <c r="EX2" i="31"/>
  <c r="EV3" i="31"/>
  <c r="EU3" i="31"/>
  <c r="ET3" i="31"/>
  <c r="ES3" i="31"/>
  <c r="CT3" i="42"/>
  <c r="CV3" i="42" s="1"/>
  <c r="CX2" i="17"/>
  <c r="CX3" i="17" s="1"/>
  <c r="CS3" i="17"/>
  <c r="CW3" i="17" s="1"/>
  <c r="CP3" i="41"/>
  <c r="CO3" i="41"/>
  <c r="CQ3" i="41" s="1"/>
  <c r="CR3" i="41"/>
  <c r="ET3" i="21"/>
  <c r="ES3" i="21"/>
  <c r="EX2" i="21"/>
  <c r="EV3" i="21"/>
  <c r="EU3" i="21"/>
  <c r="EU3" i="22"/>
  <c r="ET3" i="22"/>
  <c r="ES3" i="22"/>
  <c r="EX2" i="22"/>
  <c r="EV3" i="22"/>
  <c r="CS3" i="31"/>
  <c r="CU3" i="31" s="1"/>
  <c r="CX2" i="31"/>
  <c r="CX3" i="30"/>
  <c r="DB3" i="30" s="1"/>
  <c r="DC2" i="30"/>
  <c r="CS3" i="26"/>
  <c r="CX2" i="26"/>
  <c r="DC2" i="26" s="1"/>
  <c r="DC3" i="26" s="1"/>
  <c r="CR3" i="31"/>
  <c r="CP3" i="31"/>
  <c r="CO3" i="31"/>
  <c r="CQ3" i="31"/>
  <c r="ET3" i="17"/>
  <c r="ES3" i="17"/>
  <c r="EU3" i="17"/>
  <c r="EX2" i="17"/>
  <c r="EZ3" i="17" s="1"/>
  <c r="EV3" i="17"/>
  <c r="Y153" i="32"/>
  <c r="Y140" i="32"/>
  <c r="Y159" i="32"/>
  <c r="Y138" i="32"/>
  <c r="Y113" i="32"/>
  <c r="Y123" i="42"/>
  <c r="Y159" i="42"/>
  <c r="Y153" i="42"/>
  <c r="Y111" i="42"/>
  <c r="Y117" i="42"/>
  <c r="Y157" i="42"/>
  <c r="Y139" i="42"/>
  <c r="Y150" i="42"/>
  <c r="Y116" i="14"/>
  <c r="Y114" i="14"/>
  <c r="Y129" i="14"/>
  <c r="Y152" i="14"/>
  <c r="Y121" i="14"/>
  <c r="Y161" i="14"/>
  <c r="Y153" i="14"/>
  <c r="CX2" i="14"/>
  <c r="CX3" i="14" s="1"/>
  <c r="CS3" i="14"/>
  <c r="Y119" i="14"/>
  <c r="Y122" i="14"/>
  <c r="T156" i="26"/>
  <c r="T136" i="26"/>
  <c r="T149" i="26"/>
  <c r="T110" i="26"/>
  <c r="T156" i="21"/>
  <c r="T149" i="21"/>
  <c r="T136" i="21"/>
  <c r="T110" i="21"/>
  <c r="Y138" i="14"/>
  <c r="Y123" i="14"/>
  <c r="Y159" i="14"/>
  <c r="Y151" i="14"/>
  <c r="CX3" i="42"/>
  <c r="DC2" i="28"/>
  <c r="CX3" i="28"/>
  <c r="CZ3" i="28" s="1"/>
  <c r="CW3" i="28"/>
  <c r="DC3" i="19"/>
  <c r="DH2" i="19"/>
  <c r="DM2" i="19"/>
  <c r="DR2" i="19" s="1"/>
  <c r="DR3" i="19" s="1"/>
  <c r="DV3" i="19"/>
  <c r="CY3" i="19"/>
  <c r="DA3" i="19" s="1"/>
  <c r="CZ3" i="19"/>
  <c r="EX3" i="18"/>
  <c r="EW3" i="18"/>
  <c r="FB2" i="18"/>
  <c r="FD3" i="18" s="1"/>
  <c r="EY3" i="18"/>
  <c r="FB2" i="23"/>
  <c r="FB3" i="23" s="1"/>
  <c r="EZ3" i="23"/>
  <c r="EW3" i="23"/>
  <c r="EY3" i="23"/>
  <c r="EX3" i="17"/>
  <c r="EW3" i="17"/>
  <c r="CW3" i="32"/>
  <c r="EX3" i="15"/>
  <c r="CT3" i="17"/>
  <c r="CV3" i="17" s="1"/>
  <c r="CU3" i="17"/>
  <c r="DC2" i="32"/>
  <c r="DH2" i="32" s="1"/>
  <c r="EW3" i="24"/>
  <c r="CX3" i="26"/>
  <c r="DC2" i="17"/>
  <c r="DC3" i="17" s="1"/>
  <c r="DG3" i="17" s="1"/>
  <c r="CW3" i="41"/>
  <c r="CX3" i="18"/>
  <c r="DC2" i="18"/>
  <c r="CT3" i="26"/>
  <c r="CV3" i="26" s="1"/>
  <c r="CT3" i="31"/>
  <c r="CV3" i="31" s="1"/>
  <c r="FB2" i="21"/>
  <c r="FC3" i="21" s="1"/>
  <c r="EZ3" i="21"/>
  <c r="EY3" i="21"/>
  <c r="EX3" i="21"/>
  <c r="EW3" i="21"/>
  <c r="CX3" i="41"/>
  <c r="DB3" i="41" s="1"/>
  <c r="CW3" i="18"/>
  <c r="CV3" i="18"/>
  <c r="EZ3" i="32"/>
  <c r="FB2" i="32"/>
  <c r="FC3" i="32" s="1"/>
  <c r="EY3" i="32"/>
  <c r="EX3" i="32"/>
  <c r="EW3" i="32"/>
  <c r="EX3" i="42"/>
  <c r="EY3" i="42"/>
  <c r="FB2" i="42"/>
  <c r="EZ3" i="42"/>
  <c r="DC3" i="30"/>
  <c r="DG3" i="30" s="1"/>
  <c r="DH2" i="30"/>
  <c r="DH3" i="30" s="1"/>
  <c r="DM2" i="30"/>
  <c r="CZ3" i="30"/>
  <c r="CY3" i="30"/>
  <c r="DA3" i="30" s="1"/>
  <c r="EY3" i="22"/>
  <c r="CW3" i="14"/>
  <c r="CT3" i="14"/>
  <c r="CV3" i="14" s="1"/>
  <c r="CU3" i="14"/>
  <c r="CY3" i="28"/>
  <c r="DA3" i="28" s="1"/>
  <c r="DD3" i="19"/>
  <c r="DF3" i="19" s="1"/>
  <c r="DE3" i="19"/>
  <c r="DG3" i="19"/>
  <c r="DH2" i="17"/>
  <c r="FB3" i="32"/>
  <c r="FA3" i="32"/>
  <c r="FD3" i="32"/>
  <c r="DM2" i="42"/>
  <c r="DH2" i="26"/>
  <c r="DM2" i="26" s="1"/>
  <c r="DM3" i="26" s="1"/>
  <c r="DO3" i="26" s="1"/>
  <c r="FC3" i="18"/>
  <c r="CZ3" i="18"/>
  <c r="DC3" i="32"/>
  <c r="DC3" i="41"/>
  <c r="DH3" i="25"/>
  <c r="DD3" i="30"/>
  <c r="DF3" i="30"/>
  <c r="FA3" i="21"/>
  <c r="FD3" i="21"/>
  <c r="FF2" i="21"/>
  <c r="FE3" i="21" s="1"/>
  <c r="FA3" i="23"/>
  <c r="FD3" i="23"/>
  <c r="FF2" i="23"/>
  <c r="FC3" i="23"/>
  <c r="DM3" i="19"/>
  <c r="DE3" i="26"/>
  <c r="DE3" i="17"/>
  <c r="FJ2" i="23"/>
  <c r="FG3" i="23"/>
  <c r="FF3" i="21"/>
  <c r="DJ3" i="42"/>
  <c r="DQ3" i="26"/>
  <c r="FJ3" i="23"/>
  <c r="FN2" i="23"/>
  <c r="FR2" i="23"/>
  <c r="FP3" i="23"/>
  <c r="FM3" i="23"/>
  <c r="DR2" i="25"/>
  <c r="DR3" i="25" s="1"/>
  <c r="DM3" i="25"/>
  <c r="DN3" i="25" s="1"/>
  <c r="DP3" i="25" s="1"/>
  <c r="FN3" i="23"/>
  <c r="FE3" i="23"/>
  <c r="FH3" i="23"/>
  <c r="FF3" i="23"/>
  <c r="DH3" i="19"/>
  <c r="DL3" i="19" s="1"/>
  <c r="FF2" i="42"/>
  <c r="CZ3" i="41"/>
  <c r="DD3" i="41"/>
  <c r="DF3" i="41" s="1"/>
  <c r="DC2" i="14"/>
  <c r="CT3" i="32"/>
  <c r="CV3" i="32" s="1"/>
  <c r="CU3" i="32"/>
  <c r="FO3" i="23"/>
  <c r="FA3" i="42"/>
  <c r="FF2" i="18"/>
  <c r="FF3" i="18" s="1"/>
  <c r="DB3" i="28"/>
  <c r="CU3" i="26"/>
  <c r="CW3" i="26"/>
  <c r="DG3" i="25"/>
  <c r="DE3" i="25"/>
  <c r="CX3" i="29"/>
  <c r="DC2" i="29"/>
  <c r="DC2" i="24"/>
  <c r="CX3" i="24"/>
  <c r="CZ3" i="24" s="1"/>
  <c r="EV3" i="18"/>
  <c r="ET3" i="18"/>
  <c r="ES3" i="18"/>
  <c r="EP3" i="30"/>
  <c r="EO3" i="30"/>
  <c r="ER3" i="30"/>
  <c r="ET2" i="30"/>
  <c r="EQ3" i="30"/>
  <c r="CT3" i="30"/>
  <c r="CV3" i="30" s="1"/>
  <c r="CW3" i="30"/>
  <c r="CU3" i="30"/>
  <c r="CO3" i="20"/>
  <c r="CQ3" i="20"/>
  <c r="CP3" i="20"/>
  <c r="Y176" i="24"/>
  <c r="X176" i="24"/>
  <c r="U176" i="24"/>
  <c r="T176" i="24"/>
  <c r="V176" i="24"/>
  <c r="W176" i="24"/>
  <c r="W176" i="42"/>
  <c r="V176" i="42"/>
  <c r="T176" i="42"/>
  <c r="X176" i="42"/>
  <c r="U176" i="42"/>
  <c r="Y176" i="42"/>
  <c r="V172" i="28"/>
  <c r="T172" i="28"/>
  <c r="W172" i="28"/>
  <c r="U172" i="28"/>
  <c r="X172" i="28"/>
  <c r="Y172" i="28"/>
  <c r="V164" i="28"/>
  <c r="T164" i="28"/>
  <c r="W164" i="28"/>
  <c r="U164" i="28"/>
  <c r="X164" i="28"/>
  <c r="Y164" i="28"/>
  <c r="V6" i="32"/>
  <c r="R6" i="32"/>
  <c r="W111" i="30"/>
  <c r="W150" i="31"/>
  <c r="X173" i="31"/>
  <c r="T157" i="31"/>
  <c r="U170" i="32"/>
  <c r="T162" i="32"/>
  <c r="Y170" i="32"/>
  <c r="W162" i="32"/>
  <c r="X113" i="41"/>
  <c r="U165" i="31"/>
  <c r="ER3" i="29"/>
  <c r="U111" i="30"/>
  <c r="X163" i="29"/>
  <c r="CO3" i="42"/>
  <c r="CQ3" i="42"/>
  <c r="ET2" i="28"/>
  <c r="W150" i="24"/>
  <c r="W152" i="41"/>
  <c r="ER3" i="19"/>
  <c r="EQ3" i="18"/>
  <c r="CO3" i="17"/>
  <c r="CQ3" i="17" s="1"/>
  <c r="CP3" i="24"/>
  <c r="T160" i="29"/>
  <c r="W161" i="22"/>
  <c r="X171" i="29"/>
  <c r="U111" i="29"/>
  <c r="ET2" i="29"/>
  <c r="Y153" i="17"/>
  <c r="V153" i="17"/>
  <c r="W171" i="17"/>
  <c r="X171" i="17"/>
  <c r="T179" i="23"/>
  <c r="Y179" i="23"/>
  <c r="X179" i="23"/>
  <c r="U179" i="23"/>
  <c r="V179" i="23"/>
  <c r="U175" i="29"/>
  <c r="Y175" i="29"/>
  <c r="W175" i="29"/>
  <c r="V175" i="29"/>
  <c r="T175" i="29"/>
  <c r="X179" i="31"/>
  <c r="Y179" i="31"/>
  <c r="U179" i="31"/>
  <c r="V179" i="31"/>
  <c r="T179" i="31"/>
  <c r="W179" i="31"/>
  <c r="T176" i="32"/>
  <c r="X176" i="32"/>
  <c r="W176" i="32"/>
  <c r="U176" i="32"/>
  <c r="V176" i="32"/>
  <c r="U123" i="28"/>
  <c r="Y123" i="28"/>
  <c r="V123" i="28"/>
  <c r="T123" i="28"/>
  <c r="W123" i="28"/>
  <c r="X123" i="28"/>
  <c r="V111" i="30"/>
  <c r="V152" i="30"/>
  <c r="U173" i="31"/>
  <c r="X165" i="31"/>
  <c r="V165" i="31"/>
  <c r="Y162" i="32"/>
  <c r="W170" i="32"/>
  <c r="V137" i="32"/>
  <c r="T137" i="32"/>
  <c r="CS3" i="29"/>
  <c r="X111" i="30"/>
  <c r="T163" i="29"/>
  <c r="Y163" i="29"/>
  <c r="CP3" i="42"/>
  <c r="EO3" i="28"/>
  <c r="V161" i="22"/>
  <c r="Y157" i="20"/>
  <c r="U122" i="16"/>
  <c r="EP3" i="18"/>
  <c r="ER3" i="18"/>
  <c r="CP3" i="17"/>
  <c r="W139" i="41"/>
  <c r="W173" i="15"/>
  <c r="Y171" i="29"/>
  <c r="V139" i="41"/>
  <c r="T111" i="29"/>
  <c r="ET2" i="19"/>
  <c r="X172" i="42"/>
  <c r="CS2" i="20"/>
  <c r="V179" i="15"/>
  <c r="T179" i="15"/>
  <c r="Y179" i="15"/>
  <c r="W179" i="15"/>
  <c r="T176" i="17"/>
  <c r="U176" i="17"/>
  <c r="Y176" i="17"/>
  <c r="V176" i="17"/>
  <c r="W176" i="17"/>
  <c r="X176" i="17"/>
  <c r="T178" i="19"/>
  <c r="V178" i="19"/>
  <c r="U178" i="19"/>
  <c r="Y178" i="19"/>
  <c r="W178" i="19"/>
  <c r="T175" i="20"/>
  <c r="X175" i="20"/>
  <c r="U175" i="20"/>
  <c r="W175" i="20"/>
  <c r="Y175" i="20"/>
  <c r="W177" i="22"/>
  <c r="T177" i="22"/>
  <c r="V177" i="22"/>
  <c r="X177" i="22"/>
  <c r="Y177" i="22"/>
  <c r="U177" i="22"/>
  <c r="W175" i="41"/>
  <c r="X175" i="41"/>
  <c r="U175" i="41"/>
  <c r="T175" i="41"/>
  <c r="Y175" i="41"/>
  <c r="V175" i="41"/>
  <c r="U125" i="26"/>
  <c r="Y125" i="26"/>
  <c r="V125" i="26"/>
  <c r="W125" i="26"/>
  <c r="T125" i="26"/>
  <c r="X125" i="26"/>
  <c r="T120" i="26"/>
  <c r="U120" i="26"/>
  <c r="Y120" i="26"/>
  <c r="V120" i="26"/>
  <c r="X120" i="26"/>
  <c r="W120" i="26"/>
  <c r="U131" i="41"/>
  <c r="V131" i="41"/>
  <c r="Y131" i="41"/>
  <c r="X131" i="41"/>
  <c r="W131" i="41"/>
  <c r="T133" i="29"/>
  <c r="Y133" i="29"/>
  <c r="V133" i="29"/>
  <c r="U133" i="29"/>
  <c r="X133" i="29"/>
  <c r="V125" i="20"/>
  <c r="X125" i="20"/>
  <c r="U125" i="20"/>
  <c r="Y125" i="20"/>
  <c r="W125" i="20"/>
  <c r="T125" i="20"/>
  <c r="V133" i="30"/>
  <c r="W133" i="30"/>
  <c r="X133" i="30"/>
  <c r="T133" i="30"/>
  <c r="Y128" i="42"/>
  <c r="T128" i="42"/>
  <c r="X128" i="42"/>
  <c r="V128" i="42"/>
  <c r="W128" i="42"/>
  <c r="U128" i="42"/>
  <c r="X170" i="32"/>
  <c r="V111" i="29"/>
  <c r="EP3" i="29"/>
  <c r="U163" i="29"/>
  <c r="Y151" i="25"/>
  <c r="Y161" i="22"/>
  <c r="Y173" i="31"/>
  <c r="T167" i="21"/>
  <c r="U120" i="17"/>
  <c r="V120" i="17"/>
  <c r="U116" i="17"/>
  <c r="Y116" i="17"/>
  <c r="V116" i="17"/>
  <c r="W116" i="17"/>
  <c r="X112" i="17"/>
  <c r="W112" i="17"/>
  <c r="U144" i="17"/>
  <c r="Y144" i="17"/>
  <c r="X144" i="17"/>
  <c r="T144" i="17"/>
  <c r="W144" i="17"/>
  <c r="U140" i="17"/>
  <c r="Y140" i="17"/>
  <c r="X140" i="17"/>
  <c r="T140" i="17"/>
  <c r="W140" i="17"/>
  <c r="T178" i="26"/>
  <c r="W178" i="26"/>
  <c r="Y178" i="26"/>
  <c r="X178" i="26"/>
  <c r="U178" i="26"/>
  <c r="W130" i="19"/>
  <c r="X130" i="19"/>
  <c r="T130" i="19"/>
  <c r="U130" i="19"/>
  <c r="V130" i="19"/>
  <c r="Y130" i="19"/>
  <c r="X132" i="21"/>
  <c r="Y132" i="21"/>
  <c r="T132" i="21"/>
  <c r="U132" i="21"/>
  <c r="V132" i="21"/>
  <c r="V133" i="23"/>
  <c r="T133" i="23"/>
  <c r="X133" i="23"/>
  <c r="T176" i="14"/>
  <c r="Y176" i="14"/>
  <c r="U176" i="14"/>
  <c r="X178" i="17"/>
  <c r="V178" i="17"/>
  <c r="Y178" i="17"/>
  <c r="U175" i="18"/>
  <c r="X175" i="18"/>
  <c r="Y175" i="18"/>
  <c r="V177" i="20"/>
  <c r="Y177" i="20"/>
  <c r="X177" i="20"/>
  <c r="Y179" i="22"/>
  <c r="X179" i="22"/>
  <c r="W179" i="22"/>
  <c r="V178" i="24"/>
  <c r="U178" i="24"/>
  <c r="U175" i="25"/>
  <c r="X175" i="25"/>
  <c r="W175" i="25"/>
  <c r="V175" i="25"/>
  <c r="U177" i="41"/>
  <c r="T177" i="41"/>
  <c r="X179" i="29"/>
  <c r="Y179" i="29"/>
  <c r="W179" i="29"/>
  <c r="T179" i="29"/>
  <c r="W177" i="29"/>
  <c r="U177" i="29"/>
  <c r="W178" i="32"/>
  <c r="U178" i="32"/>
  <c r="T178" i="32"/>
  <c r="X178" i="32"/>
  <c r="V116" i="26"/>
  <c r="X116" i="26"/>
  <c r="T116" i="26"/>
  <c r="U116" i="26"/>
  <c r="W116" i="26"/>
  <c r="V114" i="26"/>
  <c r="X114" i="26"/>
  <c r="U114" i="26"/>
  <c r="T114" i="26"/>
  <c r="W114" i="26"/>
  <c r="Y125" i="16"/>
  <c r="T125" i="16"/>
  <c r="V125" i="16"/>
  <c r="W125" i="16"/>
  <c r="U125" i="16"/>
  <c r="X125" i="16"/>
  <c r="Y128" i="20"/>
  <c r="U128" i="20"/>
  <c r="T128" i="20"/>
  <c r="V128" i="20"/>
  <c r="W128" i="20"/>
  <c r="V178" i="28"/>
  <c r="W178" i="28"/>
  <c r="U178" i="28"/>
  <c r="X178" i="28"/>
  <c r="Y178" i="28"/>
  <c r="V170" i="28"/>
  <c r="W170" i="28"/>
  <c r="U170" i="28"/>
  <c r="X170" i="28"/>
  <c r="Y170" i="28"/>
  <c r="Y152" i="28"/>
  <c r="X157" i="28"/>
  <c r="V118" i="28"/>
  <c r="T138" i="28"/>
  <c r="U118" i="28"/>
  <c r="XEQ2" i="15"/>
  <c r="XEQ2" i="24"/>
  <c r="XEQ2" i="31"/>
  <c r="XEQ2" i="14"/>
  <c r="X121" i="17"/>
  <c r="X119" i="17"/>
  <c r="T119" i="17"/>
  <c r="X117" i="17"/>
  <c r="U139" i="17"/>
  <c r="U143" i="17"/>
  <c r="Y178" i="24"/>
  <c r="U177" i="20"/>
  <c r="V178" i="14"/>
  <c r="U178" i="14"/>
  <c r="T175" i="15"/>
  <c r="V175" i="15"/>
  <c r="X175" i="15"/>
  <c r="W175" i="15"/>
  <c r="V178" i="16"/>
  <c r="X178" i="16"/>
  <c r="U178" i="16"/>
  <c r="T178" i="16"/>
  <c r="T175" i="16"/>
  <c r="W175" i="16"/>
  <c r="U177" i="18"/>
  <c r="T177" i="18"/>
  <c r="X177" i="18"/>
  <c r="V177" i="18"/>
  <c r="X179" i="20"/>
  <c r="Y179" i="20"/>
  <c r="W179" i="20"/>
  <c r="V179" i="20"/>
  <c r="T176" i="21"/>
  <c r="Y176" i="21"/>
  <c r="W176" i="21"/>
  <c r="U176" i="21"/>
  <c r="W175" i="23"/>
  <c r="V175" i="23"/>
  <c r="X175" i="23"/>
  <c r="U175" i="23"/>
  <c r="Y177" i="25"/>
  <c r="V177" i="25"/>
  <c r="T177" i="25"/>
  <c r="T179" i="41"/>
  <c r="V179" i="41"/>
  <c r="Y179" i="41"/>
  <c r="T175" i="31"/>
  <c r="X175" i="31"/>
  <c r="W175" i="31"/>
  <c r="V175" i="31"/>
  <c r="Y175" i="31"/>
  <c r="V124" i="25"/>
  <c r="Y124" i="25"/>
  <c r="T124" i="25"/>
  <c r="X124" i="25"/>
  <c r="U124" i="25"/>
  <c r="W124" i="25"/>
  <c r="U126" i="41"/>
  <c r="U124" i="15"/>
  <c r="V124" i="15"/>
  <c r="T124" i="15"/>
  <c r="W124" i="15"/>
  <c r="Y124" i="15"/>
  <c r="X127" i="15"/>
  <c r="Y127" i="15"/>
  <c r="T127" i="15"/>
  <c r="U127" i="15"/>
  <c r="X127" i="18"/>
  <c r="U127" i="18"/>
  <c r="V127" i="18"/>
  <c r="W127" i="18"/>
  <c r="V125" i="30"/>
  <c r="W125" i="30"/>
  <c r="X125" i="30"/>
  <c r="T125" i="30"/>
  <c r="Y125" i="30"/>
  <c r="U125" i="30"/>
  <c r="T126" i="32"/>
  <c r="T178" i="28"/>
  <c r="V176" i="28"/>
  <c r="T176" i="28"/>
  <c r="W176" i="28"/>
  <c r="U176" i="28"/>
  <c r="X176" i="28"/>
  <c r="Y176" i="28"/>
  <c r="V168" i="28"/>
  <c r="T168" i="28"/>
  <c r="W168" i="28"/>
  <c r="U168" i="28"/>
  <c r="X168" i="28"/>
  <c r="Y168" i="28"/>
  <c r="Y138" i="28"/>
  <c r="U178" i="17"/>
  <c r="U179" i="22"/>
  <c r="V179" i="29"/>
  <c r="T178" i="24"/>
  <c r="U179" i="29"/>
  <c r="V178" i="32"/>
  <c r="Y177" i="15"/>
  <c r="T177" i="15"/>
  <c r="U177" i="15"/>
  <c r="X177" i="15"/>
  <c r="V177" i="16"/>
  <c r="X177" i="16"/>
  <c r="U177" i="16"/>
  <c r="T177" i="16"/>
  <c r="W177" i="16"/>
  <c r="W179" i="18"/>
  <c r="V179" i="18"/>
  <c r="U179" i="18"/>
  <c r="X179" i="18"/>
  <c r="T179" i="18"/>
  <c r="Y179" i="18"/>
  <c r="U176" i="19"/>
  <c r="X176" i="19"/>
  <c r="V176" i="19"/>
  <c r="V178" i="21"/>
  <c r="T178" i="21"/>
  <c r="U178" i="21"/>
  <c r="X178" i="21"/>
  <c r="U179" i="25"/>
  <c r="Y179" i="25"/>
  <c r="X176" i="26"/>
  <c r="W176" i="26"/>
  <c r="Y176" i="26"/>
  <c r="V176" i="26"/>
  <c r="Y178" i="30"/>
  <c r="X178" i="30"/>
  <c r="V178" i="30"/>
  <c r="V177" i="31"/>
  <c r="T177" i="31"/>
  <c r="W179" i="42"/>
  <c r="V179" i="42"/>
  <c r="X179" i="42"/>
  <c r="U179" i="42"/>
  <c r="T123" i="21"/>
  <c r="Y123" i="21"/>
  <c r="V123" i="21"/>
  <c r="T120" i="24"/>
  <c r="V120" i="24"/>
  <c r="W120" i="24"/>
  <c r="X120" i="24"/>
  <c r="V124" i="23"/>
  <c r="U124" i="23"/>
  <c r="X124" i="23"/>
  <c r="T124" i="23"/>
  <c r="T132" i="26"/>
  <c r="X132" i="26"/>
  <c r="W132" i="26"/>
  <c r="Y132" i="26"/>
  <c r="V132" i="26"/>
  <c r="U132" i="26"/>
  <c r="T128" i="41"/>
  <c r="V128" i="41"/>
  <c r="W128" i="41"/>
  <c r="Y130" i="29"/>
  <c r="V130" i="29"/>
  <c r="U130" i="29"/>
  <c r="X130" i="29"/>
  <c r="T130" i="29"/>
  <c r="W130" i="29"/>
  <c r="U127" i="29"/>
  <c r="W127" i="29"/>
  <c r="V127" i="29"/>
  <c r="X127" i="29"/>
  <c r="Y127" i="29"/>
  <c r="Y127" i="30"/>
  <c r="T127" i="30"/>
  <c r="W127" i="30"/>
  <c r="X127" i="30"/>
  <c r="Y124" i="31"/>
  <c r="T124" i="31"/>
  <c r="V124" i="31"/>
  <c r="W124" i="31"/>
  <c r="U124" i="31"/>
  <c r="X124" i="31"/>
  <c r="T126" i="28"/>
  <c r="X126" i="28"/>
  <c r="U126" i="28"/>
  <c r="Y126" i="28"/>
  <c r="V126" i="28"/>
  <c r="W126" i="28"/>
  <c r="U141" i="28"/>
  <c r="Y141" i="28"/>
  <c r="V141" i="28"/>
  <c r="T141" i="28"/>
  <c r="W141" i="28"/>
  <c r="X141" i="28"/>
  <c r="V174" i="28"/>
  <c r="W174" i="28"/>
  <c r="U174" i="28"/>
  <c r="X174" i="28"/>
  <c r="T174" i="28"/>
  <c r="Y174" i="28"/>
  <c r="V166" i="28"/>
  <c r="W166" i="28"/>
  <c r="U166" i="28"/>
  <c r="X166" i="28"/>
  <c r="T166" i="28"/>
  <c r="Y166" i="28"/>
  <c r="U127" i="20"/>
  <c r="T130" i="28"/>
  <c r="X130" i="28"/>
  <c r="U130" i="28"/>
  <c r="Y130" i="28"/>
  <c r="U127" i="28"/>
  <c r="Y127" i="28"/>
  <c r="V127" i="28"/>
  <c r="T113" i="28"/>
  <c r="X113" i="28"/>
  <c r="U113" i="28"/>
  <c r="Y113" i="28"/>
  <c r="U139" i="28"/>
  <c r="Y139" i="28"/>
  <c r="V139" i="28"/>
  <c r="Q6" i="30"/>
  <c r="R6" i="30" s="1"/>
  <c r="U6" i="30"/>
  <c r="Q6" i="26"/>
  <c r="R6" i="26" s="1"/>
  <c r="U6" i="26"/>
  <c r="U130" i="26"/>
  <c r="X116" i="24"/>
  <c r="V116" i="24"/>
  <c r="W133" i="26"/>
  <c r="T124" i="26"/>
  <c r="W122" i="26"/>
  <c r="W115" i="26"/>
  <c r="V124" i="17"/>
  <c r="X126" i="31"/>
  <c r="X127" i="32"/>
  <c r="Y127" i="32"/>
  <c r="U126" i="42"/>
  <c r="W126" i="42"/>
  <c r="U111" i="28"/>
  <c r="Y111" i="28"/>
  <c r="V111" i="28"/>
  <c r="T111" i="28"/>
  <c r="U131" i="28"/>
  <c r="Y131" i="28"/>
  <c r="V131" i="28"/>
  <c r="X127" i="28"/>
  <c r="T117" i="28"/>
  <c r="X117" i="28"/>
  <c r="U117" i="28"/>
  <c r="Y117" i="28"/>
  <c r="U114" i="28"/>
  <c r="Y114" i="28"/>
  <c r="V114" i="28"/>
  <c r="U145" i="28"/>
  <c r="Y145" i="28"/>
  <c r="V145" i="28"/>
  <c r="T145" i="28"/>
  <c r="V151" i="28"/>
  <c r="W151" i="28"/>
  <c r="Q6" i="22"/>
  <c r="R6" i="22" s="1"/>
  <c r="W6" i="22" s="1"/>
  <c r="U6" i="22"/>
  <c r="U125" i="21"/>
  <c r="U124" i="17"/>
  <c r="T119" i="22"/>
  <c r="X127" i="25"/>
  <c r="Y127" i="25"/>
  <c r="W126" i="23"/>
  <c r="V128" i="23"/>
  <c r="V133" i="26"/>
  <c r="V122" i="26"/>
  <c r="U115" i="26"/>
  <c r="Y124" i="41"/>
  <c r="U124" i="41"/>
  <c r="Y129" i="29"/>
  <c r="V125" i="17"/>
  <c r="X125" i="17"/>
  <c r="Y126" i="31"/>
  <c r="X131" i="28"/>
  <c r="W130" i="28"/>
  <c r="W127" i="28"/>
  <c r="T122" i="28"/>
  <c r="X122" i="28"/>
  <c r="U122" i="28"/>
  <c r="Y122" i="28"/>
  <c r="U119" i="28"/>
  <c r="Y119" i="28"/>
  <c r="V119" i="28"/>
  <c r="X114" i="28"/>
  <c r="W113" i="28"/>
  <c r="U143" i="28"/>
  <c r="Y143" i="28"/>
  <c r="V143" i="28"/>
  <c r="X139" i="28"/>
  <c r="Q6" i="31"/>
  <c r="R6" i="31" s="1"/>
  <c r="U6" i="31"/>
  <c r="Q6" i="29"/>
  <c r="U6" i="29"/>
  <c r="Y127" i="42"/>
  <c r="X133" i="28"/>
  <c r="X129" i="28"/>
  <c r="X125" i="28"/>
  <c r="X121" i="28"/>
  <c r="X116" i="28"/>
  <c r="X112" i="28"/>
  <c r="Y153" i="28"/>
  <c r="T177" i="28"/>
  <c r="T173" i="28"/>
  <c r="T169" i="28"/>
  <c r="T165" i="28"/>
  <c r="Y179" i="28"/>
  <c r="Y177" i="28"/>
  <c r="Y175" i="28"/>
  <c r="Y173" i="28"/>
  <c r="Y171" i="28"/>
  <c r="Y169" i="28"/>
  <c r="Y167" i="28"/>
  <c r="Y165" i="28"/>
  <c r="Y163" i="28"/>
  <c r="Q6" i="21"/>
  <c r="V6" i="21" s="1"/>
  <c r="V182" i="21" s="1"/>
  <c r="U6" i="21"/>
  <c r="U136" i="21" s="1"/>
  <c r="T6" i="14"/>
  <c r="T6" i="22"/>
  <c r="T6" i="30"/>
  <c r="T6" i="29"/>
  <c r="P6" i="16"/>
  <c r="Q6" i="16" s="1"/>
  <c r="V6" i="16" s="1"/>
  <c r="V110" i="16" s="1"/>
  <c r="P6" i="15"/>
  <c r="Q6" i="15" s="1"/>
  <c r="R6" i="15" s="1"/>
  <c r="W6" i="15" s="1"/>
  <c r="W156" i="15" s="1"/>
  <c r="Y67" i="29"/>
  <c r="Y63" i="29"/>
  <c r="Y59" i="29"/>
  <c r="Y55" i="29"/>
  <c r="Y51" i="29"/>
  <c r="Y47" i="29"/>
  <c r="Y43" i="29"/>
  <c r="Y35" i="29"/>
  <c r="Y31" i="29"/>
  <c r="Y27" i="29"/>
  <c r="Y23" i="29"/>
  <c r="Y19" i="29"/>
  <c r="Y15" i="29"/>
  <c r="Y11" i="29"/>
  <c r="X108" i="28"/>
  <c r="H19" i="33" s="1"/>
  <c r="T108" i="32"/>
  <c r="D23" i="33" s="1"/>
  <c r="Y70" i="29"/>
  <c r="Y66" i="29"/>
  <c r="Y62" i="29"/>
  <c r="Y58" i="29"/>
  <c r="Y54" i="29"/>
  <c r="Y50" i="29"/>
  <c r="Y46" i="29"/>
  <c r="Y38" i="29"/>
  <c r="Y34" i="29"/>
  <c r="Y30" i="29"/>
  <c r="Y26" i="29"/>
  <c r="Y22" i="29"/>
  <c r="Y18" i="29"/>
  <c r="Y14" i="29"/>
  <c r="Y10" i="29"/>
  <c r="Y105" i="28"/>
  <c r="Y101" i="28"/>
  <c r="Y97" i="28"/>
  <c r="Y93" i="28"/>
  <c r="Y89" i="28"/>
  <c r="Y85" i="28"/>
  <c r="Y81" i="28"/>
  <c r="Y77" i="28"/>
  <c r="Y73" i="28"/>
  <c r="Y69" i="28"/>
  <c r="Y65" i="28"/>
  <c r="Y61" i="28"/>
  <c r="Y57" i="28"/>
  <c r="Y53" i="28"/>
  <c r="Y49" i="28"/>
  <c r="Y45" i="28"/>
  <c r="Y41" i="28"/>
  <c r="Y37" i="28"/>
  <c r="Y33" i="28"/>
  <c r="Y29" i="28"/>
  <c r="Y25" i="28"/>
  <c r="Y21" i="28"/>
  <c r="Y17" i="28"/>
  <c r="Y13" i="28"/>
  <c r="Y9" i="28"/>
  <c r="X108" i="26"/>
  <c r="H18" i="33" s="1"/>
  <c r="Y10" i="31"/>
  <c r="W108" i="41"/>
  <c r="G16" i="33" s="1"/>
  <c r="Y103" i="41"/>
  <c r="Y99" i="41"/>
  <c r="Y95" i="41"/>
  <c r="Y91" i="41"/>
  <c r="Y87" i="41"/>
  <c r="Y83" i="41"/>
  <c r="Y79" i="41"/>
  <c r="Y75" i="41"/>
  <c r="Y71" i="41"/>
  <c r="Y67" i="41"/>
  <c r="Y63" i="41"/>
  <c r="Y59" i="41"/>
  <c r="Y55" i="41"/>
  <c r="Y51" i="41"/>
  <c r="Y47" i="41"/>
  <c r="Y43" i="41"/>
  <c r="Y39" i="41"/>
  <c r="Y35" i="41"/>
  <c r="Y31" i="41"/>
  <c r="Y27" i="41"/>
  <c r="Y23" i="41"/>
  <c r="Y19" i="41"/>
  <c r="Y15" i="41"/>
  <c r="Y11" i="41"/>
  <c r="T108" i="28"/>
  <c r="D19" i="33" s="1"/>
  <c r="Y9" i="26"/>
  <c r="T108" i="22"/>
  <c r="D13" i="33" s="1"/>
  <c r="Y9" i="22"/>
  <c r="X108" i="22"/>
  <c r="H13" i="33" s="1"/>
  <c r="W108" i="21"/>
  <c r="G12" i="33" s="1"/>
  <c r="Y103" i="21"/>
  <c r="Y99" i="21"/>
  <c r="Y95" i="21"/>
  <c r="Y91" i="21"/>
  <c r="Y87" i="21"/>
  <c r="Y83" i="21"/>
  <c r="Y79" i="21"/>
  <c r="Y75" i="21"/>
  <c r="Y71" i="21"/>
  <c r="Y67" i="21"/>
  <c r="Y63" i="21"/>
  <c r="Y59" i="21"/>
  <c r="Y55" i="21"/>
  <c r="Y51" i="21"/>
  <c r="Y47" i="21"/>
  <c r="Y43" i="21"/>
  <c r="Y39" i="21"/>
  <c r="Y35" i="21"/>
  <c r="Y31" i="21"/>
  <c r="Y27" i="21"/>
  <c r="Y23" i="21"/>
  <c r="Y19" i="21"/>
  <c r="Y15" i="21"/>
  <c r="Y11" i="21"/>
  <c r="Y7" i="21"/>
  <c r="Y184" i="21" s="1"/>
  <c r="V108" i="22"/>
  <c r="F13" i="33" s="1"/>
  <c r="Y9" i="20"/>
  <c r="Y106" i="14"/>
  <c r="Y102" i="14"/>
  <c r="Y98" i="14"/>
  <c r="Y94" i="14"/>
  <c r="Y90" i="14"/>
  <c r="Y86" i="14"/>
  <c r="Y82" i="14"/>
  <c r="Y78" i="14"/>
  <c r="Y74" i="14"/>
  <c r="Y70" i="14"/>
  <c r="Y66" i="14"/>
  <c r="Y62" i="14"/>
  <c r="Y58" i="14"/>
  <c r="Y54" i="14"/>
  <c r="Y50" i="14"/>
  <c r="Y46" i="14"/>
  <c r="Y42" i="14"/>
  <c r="Y38" i="14"/>
  <c r="Y34" i="14"/>
  <c r="Y30" i="14"/>
  <c r="Y26" i="14"/>
  <c r="Y22" i="14"/>
  <c r="Y18" i="14"/>
  <c r="Y14" i="14"/>
  <c r="Y105" i="15"/>
  <c r="Y101" i="15"/>
  <c r="Y97" i="15"/>
  <c r="Y93" i="15"/>
  <c r="Y89" i="15"/>
  <c r="Y85" i="15"/>
  <c r="Y81" i="15"/>
  <c r="Y77" i="15"/>
  <c r="Y73" i="15"/>
  <c r="Y69" i="15"/>
  <c r="Y65" i="15"/>
  <c r="Y61" i="15"/>
  <c r="Y57" i="15"/>
  <c r="Y53" i="15"/>
  <c r="Y49" i="15"/>
  <c r="Y45" i="15"/>
  <c r="Y41" i="15"/>
  <c r="Y37" i="15"/>
  <c r="Y33" i="15"/>
  <c r="Y29" i="15"/>
  <c r="Y25" i="15"/>
  <c r="Y21" i="15"/>
  <c r="Y17" i="15"/>
  <c r="Y13" i="15"/>
  <c r="Y9" i="15"/>
  <c r="Y123" i="15" s="1"/>
  <c r="Y105" i="14"/>
  <c r="Y101" i="14"/>
  <c r="Y97" i="14"/>
  <c r="Y93" i="14"/>
  <c r="Y89" i="14"/>
  <c r="Y85" i="14"/>
  <c r="Y81" i="14"/>
  <c r="Y77" i="14"/>
  <c r="Y73" i="14"/>
  <c r="Y69" i="14"/>
  <c r="Y65" i="14"/>
  <c r="Y61" i="14"/>
  <c r="Y57" i="14"/>
  <c r="Y53" i="14"/>
  <c r="Y49" i="14"/>
  <c r="Y45" i="14"/>
  <c r="Y41" i="14"/>
  <c r="Y37" i="14"/>
  <c r="Y33" i="14"/>
  <c r="Y29" i="14"/>
  <c r="Y25" i="14"/>
  <c r="Y21" i="14"/>
  <c r="Y17" i="14"/>
  <c r="Y13" i="14"/>
  <c r="Y104" i="15"/>
  <c r="Y100" i="15"/>
  <c r="Y96" i="15"/>
  <c r="Y92" i="15"/>
  <c r="Y88" i="15"/>
  <c r="Y84" i="15"/>
  <c r="Y80" i="15"/>
  <c r="Y76" i="15"/>
  <c r="Y72" i="15"/>
  <c r="Y68" i="15"/>
  <c r="Y64" i="15"/>
  <c r="Y60" i="15"/>
  <c r="Y56" i="15"/>
  <c r="Y52" i="15"/>
  <c r="Y48" i="15"/>
  <c r="Y44" i="15"/>
  <c r="Y40" i="15"/>
  <c r="Y36" i="15"/>
  <c r="Y32" i="15"/>
  <c r="Y28" i="15"/>
  <c r="Y24" i="15"/>
  <c r="Y20" i="15"/>
  <c r="Y16" i="15"/>
  <c r="Y12" i="15"/>
  <c r="Y55" i="16"/>
  <c r="Y51" i="16"/>
  <c r="Y47" i="16"/>
  <c r="Y43" i="16"/>
  <c r="Y39" i="16"/>
  <c r="Y31" i="16"/>
  <c r="Y27" i="16"/>
  <c r="Y23" i="16"/>
  <c r="Y19" i="16"/>
  <c r="Y15" i="16"/>
  <c r="Y11" i="16"/>
  <c r="ES3" i="19"/>
  <c r="EV3" i="19"/>
  <c r="ET3" i="19"/>
  <c r="EU3" i="19"/>
  <c r="EX2" i="19"/>
  <c r="S6" i="32"/>
  <c r="W6" i="32"/>
  <c r="W149" i="32" s="1"/>
  <c r="CY3" i="24"/>
  <c r="DA3" i="24" s="1"/>
  <c r="DB3" i="24"/>
  <c r="DB3" i="29"/>
  <c r="CZ3" i="29"/>
  <c r="CY3" i="29"/>
  <c r="DA3" i="29"/>
  <c r="DI3" i="30"/>
  <c r="DK3" i="30" s="1"/>
  <c r="DL3" i="30"/>
  <c r="DJ3" i="30"/>
  <c r="FF3" i="42"/>
  <c r="FH3" i="42"/>
  <c r="FG3" i="42"/>
  <c r="FJ2" i="42"/>
  <c r="FE3" i="42"/>
  <c r="V6" i="31"/>
  <c r="V149" i="31" s="1"/>
  <c r="V182" i="32"/>
  <c r="V149" i="32"/>
  <c r="V156" i="32"/>
  <c r="V136" i="32"/>
  <c r="V110" i="32"/>
  <c r="DH2" i="24"/>
  <c r="DM2" i="24" s="1"/>
  <c r="DC3" i="24"/>
  <c r="DI3" i="19"/>
  <c r="DK3" i="19" s="1"/>
  <c r="T182" i="22"/>
  <c r="T149" i="22"/>
  <c r="T136" i="22"/>
  <c r="T156" i="22"/>
  <c r="T110" i="22"/>
  <c r="T182" i="29"/>
  <c r="T136" i="29"/>
  <c r="T149" i="29"/>
  <c r="T110" i="29"/>
  <c r="T156" i="29"/>
  <c r="U182" i="21"/>
  <c r="U136" i="29"/>
  <c r="U182" i="22"/>
  <c r="U156" i="22"/>
  <c r="U136" i="22"/>
  <c r="U149" i="22"/>
  <c r="U110" i="22"/>
  <c r="U182" i="30"/>
  <c r="U149" i="30"/>
  <c r="U156" i="30"/>
  <c r="U110" i="30"/>
  <c r="U136" i="30"/>
  <c r="CS3" i="20"/>
  <c r="CX2" i="20"/>
  <c r="CX3" i="20" s="1"/>
  <c r="CZ3" i="20" s="1"/>
  <c r="CT3" i="29"/>
  <c r="CV3" i="29"/>
  <c r="CU3" i="29"/>
  <c r="CW3" i="29"/>
  <c r="ET3" i="29"/>
  <c r="ES3" i="29"/>
  <c r="EX2" i="29"/>
  <c r="EU3" i="29"/>
  <c r="EV3" i="29"/>
  <c r="EX2" i="28"/>
  <c r="FB2" i="28" s="1"/>
  <c r="FC3" i="28" s="1"/>
  <c r="ES3" i="28"/>
  <c r="EV3" i="28"/>
  <c r="ET3" i="28"/>
  <c r="EU3" i="28"/>
  <c r="DB3" i="14"/>
  <c r="CZ3" i="14"/>
  <c r="CY3" i="14"/>
  <c r="DA3" i="14" s="1"/>
  <c r="DT3" i="25"/>
  <c r="DV3" i="25"/>
  <c r="DS3" i="25"/>
  <c r="DU3" i="25"/>
  <c r="U182" i="31"/>
  <c r="U110" i="31"/>
  <c r="U182" i="26"/>
  <c r="U149" i="26"/>
  <c r="U136" i="26"/>
  <c r="U156" i="26"/>
  <c r="U110" i="26"/>
  <c r="T182" i="30"/>
  <c r="T156" i="30"/>
  <c r="T110" i="30"/>
  <c r="T136" i="30"/>
  <c r="T149" i="30"/>
  <c r="R6" i="21"/>
  <c r="S6" i="21" s="1"/>
  <c r="X6" i="21" s="1"/>
  <c r="X149" i="21" s="1"/>
  <c r="R6" i="29"/>
  <c r="V6" i="29"/>
  <c r="V110" i="29" s="1"/>
  <c r="V6" i="22"/>
  <c r="V182" i="22" s="1"/>
  <c r="V6" i="30"/>
  <c r="V136" i="30" s="1"/>
  <c r="EU3" i="30"/>
  <c r="ES3" i="30"/>
  <c r="ET3" i="30"/>
  <c r="EX2" i="30"/>
  <c r="FB2" i="30" s="1"/>
  <c r="EV3" i="30"/>
  <c r="DC3" i="29"/>
  <c r="DH2" i="29"/>
  <c r="FG3" i="18"/>
  <c r="FH3" i="18"/>
  <c r="FJ2" i="18"/>
  <c r="FN2" i="18" s="1"/>
  <c r="FN3" i="18" s="1"/>
  <c r="DH2" i="14"/>
  <c r="DM2" i="14" s="1"/>
  <c r="DM3" i="14" s="1"/>
  <c r="DC3" i="14"/>
  <c r="DH3" i="14"/>
  <c r="DL3" i="14" s="1"/>
  <c r="DH3" i="29"/>
  <c r="DJ3" i="29" s="1"/>
  <c r="DM2" i="29"/>
  <c r="DR2" i="29" s="1"/>
  <c r="DR3" i="29" s="1"/>
  <c r="DH3" i="24"/>
  <c r="DI3" i="24" s="1"/>
  <c r="DK3" i="24" s="1"/>
  <c r="W182" i="32"/>
  <c r="W110" i="32"/>
  <c r="W136" i="32"/>
  <c r="W156" i="32"/>
  <c r="FK3" i="18"/>
  <c r="DE3" i="29"/>
  <c r="DD3" i="29"/>
  <c r="DF3" i="29"/>
  <c r="DG3" i="29"/>
  <c r="V110" i="30"/>
  <c r="W6" i="29"/>
  <c r="W149" i="29" s="1"/>
  <c r="S6" i="29"/>
  <c r="EX3" i="28"/>
  <c r="EW3" i="28"/>
  <c r="EZ3" i="28"/>
  <c r="EY3" i="28"/>
  <c r="DC2" i="20"/>
  <c r="DH2" i="20" s="1"/>
  <c r="DH3" i="20" s="1"/>
  <c r="X6" i="32"/>
  <c r="B1" i="32"/>
  <c r="V182" i="29"/>
  <c r="V136" i="29"/>
  <c r="V149" i="29"/>
  <c r="V156" i="29"/>
  <c r="V149" i="22"/>
  <c r="V110" i="22"/>
  <c r="CW3" i="20"/>
  <c r="CU3" i="20"/>
  <c r="CT3" i="20"/>
  <c r="CV3" i="20" s="1"/>
  <c r="W6" i="26"/>
  <c r="W156" i="26" s="1"/>
  <c r="S6" i="26"/>
  <c r="X6" i="26" s="1"/>
  <c r="X136" i="26" s="1"/>
  <c r="FN2" i="42"/>
  <c r="FP3" i="42" s="1"/>
  <c r="FI3" i="42"/>
  <c r="FK3" i="42"/>
  <c r="FJ3" i="42"/>
  <c r="FL3" i="42"/>
  <c r="EX3" i="29"/>
  <c r="FB2" i="29"/>
  <c r="FD3" i="29" s="1"/>
  <c r="EW3" i="29"/>
  <c r="EY3" i="29"/>
  <c r="EZ3" i="29"/>
  <c r="DD3" i="14"/>
  <c r="DF3" i="14"/>
  <c r="DG3" i="14"/>
  <c r="DE3" i="14"/>
  <c r="EX3" i="30"/>
  <c r="EY3" i="30"/>
  <c r="EZ3" i="30"/>
  <c r="EW3" i="30"/>
  <c r="DD3" i="24"/>
  <c r="DF3" i="24"/>
  <c r="DG3" i="24"/>
  <c r="DE3" i="24"/>
  <c r="FR2" i="42"/>
  <c r="FT3" i="42" s="1"/>
  <c r="FN3" i="42"/>
  <c r="FO3" i="42"/>
  <c r="DR2" i="14"/>
  <c r="DR3" i="14"/>
  <c r="DV3" i="14" s="1"/>
  <c r="FB3" i="30"/>
  <c r="FR2" i="18"/>
  <c r="FT3" i="18" s="1"/>
  <c r="FM3" i="18"/>
  <c r="DI3" i="14"/>
  <c r="DK3" i="14" s="1"/>
  <c r="DJ3" i="14"/>
  <c r="FF2" i="29"/>
  <c r="FF3" i="29" s="1"/>
  <c r="FC3" i="29"/>
  <c r="FB3" i="29"/>
  <c r="FA3" i="29"/>
  <c r="W149" i="26"/>
  <c r="W136" i="26"/>
  <c r="DC3" i="20"/>
  <c r="DG3" i="20" s="1"/>
  <c r="FF2" i="28"/>
  <c r="FE3" i="28" s="1"/>
  <c r="FB3" i="28"/>
  <c r="FA3" i="28"/>
  <c r="FD3" i="28"/>
  <c r="DL3" i="24"/>
  <c r="DJ3" i="24"/>
  <c r="X182" i="32"/>
  <c r="X156" i="32"/>
  <c r="X110" i="32"/>
  <c r="X149" i="32"/>
  <c r="X136" i="32"/>
  <c r="B1" i="29"/>
  <c r="X6" i="29"/>
  <c r="DB3" i="20"/>
  <c r="CY3" i="20"/>
  <c r="DA3" i="20"/>
  <c r="W110" i="29"/>
  <c r="W156" i="29"/>
  <c r="W136" i="29"/>
  <c r="DR2" i="24"/>
  <c r="DR3" i="24" s="1"/>
  <c r="DM3" i="24"/>
  <c r="DQ3" i="24" s="1"/>
  <c r="DI3" i="29"/>
  <c r="DK3" i="29"/>
  <c r="DL3" i="29"/>
  <c r="FE3" i="29"/>
  <c r="FH3" i="29"/>
  <c r="FJ2" i="29"/>
  <c r="FS3" i="18"/>
  <c r="FR3" i="18"/>
  <c r="FQ3" i="18"/>
  <c r="FR3" i="42"/>
  <c r="FQ3" i="42"/>
  <c r="X149" i="26"/>
  <c r="X136" i="29"/>
  <c r="DO3" i="24"/>
  <c r="DN3" i="24"/>
  <c r="DP3" i="24" s="1"/>
  <c r="FF3" i="28"/>
  <c r="FG3" i="28"/>
  <c r="DV3" i="24"/>
  <c r="DT3" i="14"/>
  <c r="DS3" i="14"/>
  <c r="DU3" i="14" s="1"/>
  <c r="FK3" i="29"/>
  <c r="DI3" i="20"/>
  <c r="DK3" i="20" s="1"/>
  <c r="T110" i="15" l="1"/>
  <c r="T182" i="15"/>
  <c r="T149" i="15"/>
  <c r="T136" i="15"/>
  <c r="T156" i="15"/>
  <c r="W6" i="31"/>
  <c r="S6" i="31"/>
  <c r="W6" i="30"/>
  <c r="W182" i="30" s="1"/>
  <c r="S6" i="30"/>
  <c r="R6" i="23"/>
  <c r="V6" i="23"/>
  <c r="T182" i="16"/>
  <c r="T156" i="16"/>
  <c r="T110" i="16"/>
  <c r="T136" i="16"/>
  <c r="T149" i="16"/>
  <c r="V6" i="42"/>
  <c r="R6" i="42"/>
  <c r="Q6" i="28"/>
  <c r="R6" i="28" s="1"/>
  <c r="U6" i="28"/>
  <c r="Q6" i="20"/>
  <c r="U6" i="20"/>
  <c r="T149" i="25"/>
  <c r="T182" i="25"/>
  <c r="T110" i="25"/>
  <c r="T156" i="25"/>
  <c r="T136" i="25"/>
  <c r="R6" i="41"/>
  <c r="V6" i="41"/>
  <c r="V156" i="30"/>
  <c r="P6" i="14"/>
  <c r="T149" i="31"/>
  <c r="P6" i="25"/>
  <c r="P6" i="19"/>
  <c r="P6" i="18"/>
  <c r="V182" i="30"/>
  <c r="U6" i="23"/>
  <c r="T136" i="19"/>
  <c r="T149" i="20"/>
  <c r="V149" i="30"/>
  <c r="W149" i="15"/>
  <c r="V156" i="16"/>
  <c r="U149" i="21"/>
  <c r="U6" i="41"/>
  <c r="T156" i="19"/>
  <c r="T156" i="20"/>
  <c r="T156" i="31"/>
  <c r="V136" i="16"/>
  <c r="U110" i="21"/>
  <c r="U6" i="16"/>
  <c r="T149" i="19"/>
  <c r="T136" i="20"/>
  <c r="P6" i="24"/>
  <c r="V182" i="16"/>
  <c r="R6" i="16"/>
  <c r="V156" i="31"/>
  <c r="U156" i="21"/>
  <c r="T110" i="19"/>
  <c r="T110" i="20"/>
  <c r="T110" i="42"/>
  <c r="U6" i="32"/>
  <c r="T6" i="28"/>
  <c r="V149" i="16"/>
  <c r="U6" i="15"/>
  <c r="U110" i="15" s="1"/>
  <c r="T156" i="42"/>
  <c r="T136" i="42"/>
  <c r="T136" i="31"/>
  <c r="DO3" i="14"/>
  <c r="DQ3" i="14"/>
  <c r="DN3" i="14"/>
  <c r="DP3" i="14" s="1"/>
  <c r="EZ3" i="19"/>
  <c r="EX3" i="19"/>
  <c r="FB2" i="19"/>
  <c r="EW3" i="19"/>
  <c r="EY3" i="19"/>
  <c r="FL3" i="29"/>
  <c r="FN2" i="29"/>
  <c r="FJ3" i="29"/>
  <c r="FI3" i="29"/>
  <c r="S6" i="15"/>
  <c r="DS3" i="29"/>
  <c r="DU3" i="29" s="1"/>
  <c r="DV3" i="29"/>
  <c r="DT3" i="29"/>
  <c r="CY3" i="26"/>
  <c r="DA3" i="26" s="1"/>
  <c r="DB3" i="26"/>
  <c r="CZ3" i="26"/>
  <c r="V156" i="23"/>
  <c r="V182" i="23"/>
  <c r="V136" i="23"/>
  <c r="V110" i="23"/>
  <c r="W136" i="22"/>
  <c r="W182" i="22"/>
  <c r="W110" i="22"/>
  <c r="W156" i="22"/>
  <c r="W149" i="22"/>
  <c r="DS3" i="24"/>
  <c r="DU3" i="24" s="1"/>
  <c r="DT3" i="24"/>
  <c r="X110" i="29"/>
  <c r="X149" i="29"/>
  <c r="X182" i="29"/>
  <c r="X156" i="29"/>
  <c r="V149" i="23"/>
  <c r="X110" i="21"/>
  <c r="X182" i="21"/>
  <c r="X136" i="21"/>
  <c r="X156" i="21"/>
  <c r="DM2" i="20"/>
  <c r="DL3" i="20"/>
  <c r="DJ3" i="20"/>
  <c r="FA3" i="30"/>
  <c r="FC3" i="30"/>
  <c r="FD3" i="30"/>
  <c r="FF2" i="30"/>
  <c r="W110" i="15"/>
  <c r="W136" i="15"/>
  <c r="W182" i="15"/>
  <c r="ER3" i="14"/>
  <c r="EP3" i="14"/>
  <c r="ET2" i="14"/>
  <c r="EQ3" i="14"/>
  <c r="EO3" i="14"/>
  <c r="X169" i="15"/>
  <c r="H97" i="33" s="1"/>
  <c r="T169" i="15"/>
  <c r="U169" i="15"/>
  <c r="Y169" i="15"/>
  <c r="W169" i="15"/>
  <c r="V169" i="15"/>
  <c r="DD3" i="20"/>
  <c r="DF3" i="20" s="1"/>
  <c r="V136" i="22"/>
  <c r="DB3" i="42"/>
  <c r="CZ3" i="42"/>
  <c r="CY3" i="42"/>
  <c r="DA3" i="42" s="1"/>
  <c r="EZ3" i="24"/>
  <c r="EX3" i="24"/>
  <c r="EY3" i="24"/>
  <c r="FB2" i="24"/>
  <c r="CT3" i="28"/>
  <c r="CV3" i="28" s="1"/>
  <c r="CU3" i="28"/>
  <c r="V110" i="31"/>
  <c r="FO3" i="18"/>
  <c r="V6" i="15"/>
  <c r="FJ3" i="18"/>
  <c r="U156" i="31"/>
  <c r="U149" i="31"/>
  <c r="U136" i="31"/>
  <c r="V6" i="28"/>
  <c r="DE3" i="20"/>
  <c r="W182" i="29"/>
  <c r="FP3" i="18"/>
  <c r="V156" i="22"/>
  <c r="V182" i="31"/>
  <c r="FI3" i="18"/>
  <c r="V6" i="26"/>
  <c r="EX3" i="31"/>
  <c r="EZ3" i="31"/>
  <c r="FB2" i="31"/>
  <c r="EY3" i="31"/>
  <c r="EW3" i="31"/>
  <c r="U156" i="15"/>
  <c r="U149" i="15"/>
  <c r="T182" i="14"/>
  <c r="T156" i="14"/>
  <c r="T110" i="14"/>
  <c r="Y145" i="20"/>
  <c r="X145" i="20"/>
  <c r="U145" i="20"/>
  <c r="E73" i="33" s="1"/>
  <c r="W145" i="20"/>
  <c r="T145" i="20"/>
  <c r="V145" i="20"/>
  <c r="X110" i="26"/>
  <c r="DM3" i="29"/>
  <c r="V136" i="31"/>
  <c r="V136" i="21"/>
  <c r="X156" i="26"/>
  <c r="FG3" i="29"/>
  <c r="W110" i="26"/>
  <c r="U182" i="15"/>
  <c r="V110" i="21"/>
  <c r="DM3" i="42"/>
  <c r="DR2" i="42"/>
  <c r="DR3" i="42" s="1"/>
  <c r="X182" i="26"/>
  <c r="W182" i="26"/>
  <c r="W182" i="31"/>
  <c r="S6" i="22"/>
  <c r="W6" i="21"/>
  <c r="FL3" i="18"/>
  <c r="FE3" i="18"/>
  <c r="FS3" i="23"/>
  <c r="FR3" i="23"/>
  <c r="FQ3" i="23"/>
  <c r="FT3" i="23"/>
  <c r="DI3" i="25"/>
  <c r="DK3" i="25" s="1"/>
  <c r="DJ3" i="25"/>
  <c r="DL3" i="25"/>
  <c r="DT3" i="19"/>
  <c r="DS3" i="19"/>
  <c r="DU3" i="19" s="1"/>
  <c r="U182" i="29"/>
  <c r="U156" i="29"/>
  <c r="U149" i="29"/>
  <c r="U110" i="29"/>
  <c r="DO3" i="25"/>
  <c r="DQ3" i="25"/>
  <c r="DM2" i="32"/>
  <c r="DH3" i="32"/>
  <c r="FS3" i="42"/>
  <c r="B1" i="21"/>
  <c r="CX3" i="31"/>
  <c r="DC2" i="31"/>
  <c r="DB3" i="17"/>
  <c r="CZ3" i="17"/>
  <c r="CY3" i="17"/>
  <c r="DA3" i="17" s="1"/>
  <c r="FJ2" i="28"/>
  <c r="T149" i="14"/>
  <c r="V149" i="21"/>
  <c r="V156" i="21"/>
  <c r="FH3" i="28"/>
  <c r="FM3" i="42"/>
  <c r="B1" i="26"/>
  <c r="T136" i="14"/>
  <c r="DJ3" i="19"/>
  <c r="T110" i="18"/>
  <c r="T182" i="18"/>
  <c r="T136" i="18"/>
  <c r="T149" i="18"/>
  <c r="DO3" i="19"/>
  <c r="DQ3" i="19"/>
  <c r="DN3" i="19"/>
  <c r="DP3" i="19" s="1"/>
  <c r="DG3" i="32"/>
  <c r="DD3" i="32"/>
  <c r="DF3" i="32" s="1"/>
  <c r="DE3" i="32"/>
  <c r="CZ3" i="32"/>
  <c r="CY3" i="32"/>
  <c r="DA3" i="32" s="1"/>
  <c r="DB3" i="32"/>
  <c r="FA3" i="18"/>
  <c r="FB3" i="42"/>
  <c r="FC3" i="42"/>
  <c r="FD3" i="42"/>
  <c r="DB3" i="18"/>
  <c r="CY3" i="18"/>
  <c r="DA3" i="18" s="1"/>
  <c r="DH2" i="28"/>
  <c r="DC3" i="28"/>
  <c r="CY3" i="25"/>
  <c r="DA3" i="25" s="1"/>
  <c r="DB3" i="25"/>
  <c r="CZ3" i="25"/>
  <c r="EZ3" i="15"/>
  <c r="EY3" i="15"/>
  <c r="Y114" i="16"/>
  <c r="U114" i="16"/>
  <c r="T114" i="16"/>
  <c r="W114" i="16"/>
  <c r="V114" i="16"/>
  <c r="FJ2" i="21"/>
  <c r="EW3" i="22"/>
  <c r="EZ3" i="22"/>
  <c r="FB2" i="22"/>
  <c r="EX3" i="22"/>
  <c r="Y122" i="41"/>
  <c r="V122" i="41"/>
  <c r="U122" i="41"/>
  <c r="W122" i="41"/>
  <c r="CY3" i="41"/>
  <c r="DA3" i="41" s="1"/>
  <c r="DD3" i="17"/>
  <c r="DF3" i="17" s="1"/>
  <c r="EW3" i="15"/>
  <c r="FB2" i="17"/>
  <c r="EY3" i="17"/>
  <c r="DM2" i="41"/>
  <c r="DH3" i="41"/>
  <c r="FH3" i="21"/>
  <c r="FG3" i="21"/>
  <c r="DH3" i="17"/>
  <c r="DM2" i="17"/>
  <c r="DM3" i="30"/>
  <c r="DR2" i="30"/>
  <c r="DR3" i="30" s="1"/>
  <c r="U120" i="14"/>
  <c r="E48" i="33" s="1"/>
  <c r="X120" i="14"/>
  <c r="W120" i="14"/>
  <c r="T120" i="14"/>
  <c r="V120" i="14"/>
  <c r="Y139" i="14"/>
  <c r="U139" i="14"/>
  <c r="X139" i="14"/>
  <c r="V139" i="14"/>
  <c r="F67" i="33" s="1"/>
  <c r="T139" i="14"/>
  <c r="X145" i="14"/>
  <c r="H73" i="33" s="1"/>
  <c r="U145" i="14"/>
  <c r="Y145" i="14"/>
  <c r="T145" i="14"/>
  <c r="X113" i="18"/>
  <c r="U113" i="18"/>
  <c r="W113" i="18"/>
  <c r="T113" i="18"/>
  <c r="Y113" i="18"/>
  <c r="T153" i="24"/>
  <c r="X153" i="24"/>
  <c r="Y153" i="24"/>
  <c r="V153" i="24"/>
  <c r="W153" i="24"/>
  <c r="G81" i="33" s="1"/>
  <c r="DN3" i="26"/>
  <c r="DP3" i="26" s="1"/>
  <c r="DR2" i="26"/>
  <c r="DR3" i="26" s="1"/>
  <c r="DE3" i="41"/>
  <c r="DG3" i="41"/>
  <c r="FB3" i="18"/>
  <c r="FB2" i="15"/>
  <c r="W113" i="23"/>
  <c r="Y113" i="23"/>
  <c r="T113" i="23"/>
  <c r="U113" i="23"/>
  <c r="V113" i="23"/>
  <c r="X113" i="23"/>
  <c r="DH3" i="26"/>
  <c r="FI3" i="23"/>
  <c r="FL3" i="23"/>
  <c r="FK3" i="23"/>
  <c r="DH2" i="18"/>
  <c r="DC3" i="18"/>
  <c r="DG3" i="26"/>
  <c r="DD3" i="26"/>
  <c r="DF3" i="26" s="1"/>
  <c r="V153" i="16"/>
  <c r="W153" i="16"/>
  <c r="Y153" i="16"/>
  <c r="U153" i="16"/>
  <c r="E81" i="33" s="1"/>
  <c r="T153" i="16"/>
  <c r="X153" i="16"/>
  <c r="W174" i="16"/>
  <c r="U174" i="16"/>
  <c r="T174" i="16"/>
  <c r="X174" i="16"/>
  <c r="Y174" i="16"/>
  <c r="V174" i="16"/>
  <c r="F102" i="33" s="1"/>
  <c r="T153" i="14"/>
  <c r="D81" i="33" s="1"/>
  <c r="W153" i="14"/>
  <c r="X153" i="14"/>
  <c r="H81" i="33" s="1"/>
  <c r="V153" i="14"/>
  <c r="U153" i="14"/>
  <c r="X161" i="15"/>
  <c r="T161" i="15"/>
  <c r="W161" i="15"/>
  <c r="Y161" i="15"/>
  <c r="I89" i="33" s="1"/>
  <c r="J89" i="33" s="1"/>
  <c r="U161" i="15"/>
  <c r="Y120" i="16"/>
  <c r="X120" i="16"/>
  <c r="T120" i="16"/>
  <c r="U120" i="16"/>
  <c r="X118" i="18"/>
  <c r="V118" i="18"/>
  <c r="W118" i="18"/>
  <c r="U118" i="18"/>
  <c r="T118" i="18"/>
  <c r="T115" i="19"/>
  <c r="X115" i="19"/>
  <c r="H43" i="33" s="1"/>
  <c r="Y115" i="19"/>
  <c r="V115" i="19"/>
  <c r="Y144" i="20"/>
  <c r="T144" i="20"/>
  <c r="W153" i="20"/>
  <c r="V153" i="20"/>
  <c r="Y153" i="20"/>
  <c r="I81" i="33" s="1"/>
  <c r="J81" i="33" s="1"/>
  <c r="X153" i="20"/>
  <c r="T153" i="20"/>
  <c r="U153" i="20"/>
  <c r="Y167" i="20"/>
  <c r="V167" i="20"/>
  <c r="X167" i="20"/>
  <c r="T167" i="20"/>
  <c r="W167" i="20"/>
  <c r="U167" i="20"/>
  <c r="V172" i="20"/>
  <c r="U172" i="20"/>
  <c r="Y140" i="22"/>
  <c r="V140" i="22"/>
  <c r="W161" i="24"/>
  <c r="Y161" i="24"/>
  <c r="T161" i="24"/>
  <c r="U161" i="24"/>
  <c r="CP3" i="30"/>
  <c r="CO3" i="30"/>
  <c r="CQ3" i="30" s="1"/>
  <c r="V170" i="30"/>
  <c r="Y170" i="30"/>
  <c r="U170" i="30"/>
  <c r="E98" i="33" s="1"/>
  <c r="X170" i="30"/>
  <c r="V120" i="16"/>
  <c r="Y172" i="20"/>
  <c r="W140" i="22"/>
  <c r="CR3" i="30"/>
  <c r="CP3" i="14"/>
  <c r="CR3" i="14"/>
  <c r="CO3" i="14"/>
  <c r="CQ3" i="14" s="1"/>
  <c r="U163" i="14"/>
  <c r="E91" i="33" s="1"/>
  <c r="X163" i="14"/>
  <c r="T163" i="14"/>
  <c r="V163" i="14"/>
  <c r="U170" i="14"/>
  <c r="V170" i="14"/>
  <c r="X170" i="14"/>
  <c r="W170" i="14"/>
  <c r="X137" i="15"/>
  <c r="Y137" i="15"/>
  <c r="V137" i="15"/>
  <c r="W137" i="15"/>
  <c r="W170" i="15"/>
  <c r="X170" i="15"/>
  <c r="U170" i="15"/>
  <c r="Y122" i="16"/>
  <c r="T122" i="16"/>
  <c r="W122" i="16"/>
  <c r="X122" i="16"/>
  <c r="H50" i="33" s="1"/>
  <c r="V122" i="16"/>
  <c r="W139" i="16"/>
  <c r="U139" i="16"/>
  <c r="V159" i="19"/>
  <c r="U159" i="19"/>
  <c r="V115" i="20"/>
  <c r="T115" i="20"/>
  <c r="V119" i="20"/>
  <c r="W119" i="20"/>
  <c r="X119" i="20"/>
  <c r="U119" i="20"/>
  <c r="T123" i="20"/>
  <c r="V123" i="20"/>
  <c r="U123" i="20"/>
  <c r="Y139" i="20"/>
  <c r="U139" i="20"/>
  <c r="V169" i="21"/>
  <c r="W169" i="21"/>
  <c r="Y169" i="21"/>
  <c r="X169" i="21"/>
  <c r="T169" i="21"/>
  <c r="D97" i="33" s="1"/>
  <c r="U112" i="22"/>
  <c r="V112" i="22"/>
  <c r="W112" i="22"/>
  <c r="X112" i="22"/>
  <c r="V172" i="22"/>
  <c r="T172" i="22"/>
  <c r="U172" i="22"/>
  <c r="W172" i="22"/>
  <c r="G100" i="33" s="1"/>
  <c r="U112" i="31"/>
  <c r="T112" i="31"/>
  <c r="V112" i="31"/>
  <c r="X112" i="31"/>
  <c r="EX2" i="25"/>
  <c r="W114" i="14"/>
  <c r="X114" i="14"/>
  <c r="V164" i="14"/>
  <c r="W164" i="14"/>
  <c r="U164" i="14"/>
  <c r="E92" i="33" s="1"/>
  <c r="V116" i="15"/>
  <c r="T116" i="15"/>
  <c r="W116" i="15"/>
  <c r="Y116" i="15"/>
  <c r="V145" i="15"/>
  <c r="F73" i="33" s="1"/>
  <c r="Y145" i="15"/>
  <c r="I73" i="33" s="1"/>
  <c r="S120" i="34" s="1"/>
  <c r="T145" i="15"/>
  <c r="W163" i="15"/>
  <c r="G91" i="33" s="1"/>
  <c r="T163" i="15"/>
  <c r="U163" i="15"/>
  <c r="X163" i="15"/>
  <c r="T123" i="16"/>
  <c r="U123" i="16"/>
  <c r="W123" i="16"/>
  <c r="Y123" i="16"/>
  <c r="V151" i="19"/>
  <c r="T151" i="19"/>
  <c r="W151" i="19"/>
  <c r="Y151" i="19"/>
  <c r="CS2" i="22"/>
  <c r="CN3" i="22"/>
  <c r="X161" i="22"/>
  <c r="T161" i="22"/>
  <c r="U161" i="22"/>
  <c r="E89" i="33" s="1"/>
  <c r="X164" i="26"/>
  <c r="W164" i="26"/>
  <c r="T164" i="26"/>
  <c r="X161" i="41"/>
  <c r="V161" i="41"/>
  <c r="F89" i="33" s="1"/>
  <c r="W161" i="41"/>
  <c r="G89" i="33" s="1"/>
  <c r="U161" i="41"/>
  <c r="U166" i="41"/>
  <c r="E94" i="33" s="1"/>
  <c r="Y166" i="41"/>
  <c r="V166" i="41"/>
  <c r="V143" i="30"/>
  <c r="U143" i="30"/>
  <c r="V179" i="32"/>
  <c r="X179" i="32"/>
  <c r="W179" i="32"/>
  <c r="T179" i="32"/>
  <c r="Y179" i="32"/>
  <c r="U179" i="32"/>
  <c r="DE3" i="30"/>
  <c r="DC3" i="42"/>
  <c r="T142" i="15"/>
  <c r="U144" i="20"/>
  <c r="EP3" i="19"/>
  <c r="T115" i="14"/>
  <c r="X115" i="14"/>
  <c r="W115" i="14"/>
  <c r="Y115" i="14"/>
  <c r="W123" i="14"/>
  <c r="G51" i="33" s="1"/>
  <c r="T123" i="14"/>
  <c r="D51" i="33" s="1"/>
  <c r="X123" i="14"/>
  <c r="EO3" i="15"/>
  <c r="EQ3" i="15"/>
  <c r="T117" i="15"/>
  <c r="U117" i="15"/>
  <c r="W117" i="15"/>
  <c r="Y117" i="15"/>
  <c r="V117" i="15"/>
  <c r="EQ3" i="16"/>
  <c r="EO3" i="16"/>
  <c r="EP3" i="16"/>
  <c r="V116" i="16"/>
  <c r="T116" i="16"/>
  <c r="T159" i="17"/>
  <c r="W159" i="17"/>
  <c r="X159" i="17"/>
  <c r="V165" i="17"/>
  <c r="W165" i="17"/>
  <c r="T165" i="17"/>
  <c r="X173" i="17"/>
  <c r="V173" i="17"/>
  <c r="W173" i="17"/>
  <c r="Y173" i="17"/>
  <c r="I101" i="33" s="1"/>
  <c r="J101" i="33" s="1"/>
  <c r="T173" i="17"/>
  <c r="D101" i="33" s="1"/>
  <c r="X119" i="19"/>
  <c r="W119" i="19"/>
  <c r="G47" i="33" s="1"/>
  <c r="Y119" i="19"/>
  <c r="V119" i="19"/>
  <c r="T161" i="19"/>
  <c r="X161" i="19"/>
  <c r="X171" i="21"/>
  <c r="Y171" i="21"/>
  <c r="I99" i="33" s="1"/>
  <c r="J99" i="33" s="1"/>
  <c r="V171" i="21"/>
  <c r="U171" i="21"/>
  <c r="E99" i="33" s="1"/>
  <c r="V170" i="23"/>
  <c r="Y170" i="23"/>
  <c r="T170" i="23"/>
  <c r="U152" i="30"/>
  <c r="W152" i="30"/>
  <c r="G80" i="33" s="1"/>
  <c r="T152" i="30"/>
  <c r="D80" i="33" s="1"/>
  <c r="FB3" i="21"/>
  <c r="FF2" i="32"/>
  <c r="U142" i="15"/>
  <c r="V144" i="20"/>
  <c r="Y118" i="18"/>
  <c r="U140" i="22"/>
  <c r="T140" i="22"/>
  <c r="D68" i="33" s="1"/>
  <c r="ET2" i="16"/>
  <c r="W140" i="18"/>
  <c r="Y140" i="18"/>
  <c r="V140" i="18"/>
  <c r="U145" i="18"/>
  <c r="X145" i="18"/>
  <c r="T145" i="18"/>
  <c r="W145" i="18"/>
  <c r="G73" i="33" s="1"/>
  <c r="Y139" i="19"/>
  <c r="U139" i="19"/>
  <c r="T139" i="19"/>
  <c r="D67" i="33" s="1"/>
  <c r="W139" i="19"/>
  <c r="V139" i="19"/>
  <c r="T144" i="19"/>
  <c r="Y144" i="19"/>
  <c r="X144" i="19"/>
  <c r="H72" i="33" s="1"/>
  <c r="U162" i="19"/>
  <c r="E90" i="33" s="1"/>
  <c r="T162" i="19"/>
  <c r="W162" i="19"/>
  <c r="G90" i="33" s="1"/>
  <c r="Y162" i="19"/>
  <c r="V162" i="19"/>
  <c r="X162" i="19"/>
  <c r="V164" i="20"/>
  <c r="W164" i="20"/>
  <c r="G92" i="33" s="1"/>
  <c r="Y164" i="20"/>
  <c r="I92" i="33" s="1"/>
  <c r="J92" i="33" s="1"/>
  <c r="X164" i="20"/>
  <c r="CP3" i="25"/>
  <c r="CO3" i="25"/>
  <c r="CQ3" i="25" s="1"/>
  <c r="T145" i="30"/>
  <c r="V145" i="30"/>
  <c r="Y145" i="30"/>
  <c r="X174" i="14"/>
  <c r="H102" i="33" s="1"/>
  <c r="T174" i="14"/>
  <c r="D102" i="33" s="1"/>
  <c r="Y174" i="14"/>
  <c r="W174" i="14"/>
  <c r="G102" i="33" s="1"/>
  <c r="V174" i="14"/>
  <c r="U174" i="15"/>
  <c r="W174" i="15"/>
  <c r="V174" i="15"/>
  <c r="X174" i="15"/>
  <c r="W123" i="18"/>
  <c r="U123" i="18"/>
  <c r="V123" i="18"/>
  <c r="F51" i="33" s="1"/>
  <c r="X123" i="18"/>
  <c r="Y121" i="19"/>
  <c r="X121" i="19"/>
  <c r="X153" i="19"/>
  <c r="V153" i="19"/>
  <c r="F81" i="33" s="1"/>
  <c r="T157" i="21"/>
  <c r="X157" i="21"/>
  <c r="U122" i="23"/>
  <c r="X122" i="23"/>
  <c r="Y122" i="23"/>
  <c r="T122" i="23"/>
  <c r="T168" i="25"/>
  <c r="U168" i="25"/>
  <c r="Y168" i="25"/>
  <c r="W168" i="25"/>
  <c r="V168" i="25"/>
  <c r="EO3" i="26"/>
  <c r="ET2" i="26"/>
  <c r="ER3" i="26"/>
  <c r="EQ3" i="26"/>
  <c r="U145" i="26"/>
  <c r="Y145" i="26"/>
  <c r="V145" i="26"/>
  <c r="W145" i="26"/>
  <c r="W113" i="29"/>
  <c r="X113" i="29"/>
  <c r="T113" i="29"/>
  <c r="V113" i="29"/>
  <c r="Y113" i="29"/>
  <c r="U113" i="29"/>
  <c r="W112" i="30"/>
  <c r="Y112" i="30"/>
  <c r="U112" i="30"/>
  <c r="V112" i="30"/>
  <c r="T112" i="30"/>
  <c r="X112" i="30"/>
  <c r="CU3" i="18"/>
  <c r="CW3" i="31"/>
  <c r="CW3" i="42"/>
  <c r="Y142" i="15"/>
  <c r="X142" i="15"/>
  <c r="X144" i="20"/>
  <c r="V161" i="15"/>
  <c r="T170" i="30"/>
  <c r="D98" i="33" s="1"/>
  <c r="V168" i="14"/>
  <c r="X168" i="14"/>
  <c r="U168" i="14"/>
  <c r="CN3" i="15"/>
  <c r="CS2" i="15"/>
  <c r="Y167" i="15"/>
  <c r="T167" i="15"/>
  <c r="U167" i="15"/>
  <c r="E95" i="33" s="1"/>
  <c r="W167" i="15"/>
  <c r="CN3" i="16"/>
  <c r="CS2" i="16"/>
  <c r="Y158" i="18"/>
  <c r="U158" i="18"/>
  <c r="V158" i="18"/>
  <c r="W158" i="18"/>
  <c r="EO3" i="19"/>
  <c r="W115" i="19"/>
  <c r="Y122" i="19"/>
  <c r="T122" i="19"/>
  <c r="U122" i="19"/>
  <c r="W122" i="19"/>
  <c r="G50" i="33" s="1"/>
  <c r="EP3" i="20"/>
  <c r="EQ3" i="20"/>
  <c r="ET2" i="20"/>
  <c r="EO3" i="20"/>
  <c r="X166" i="20"/>
  <c r="H94" i="33" s="1"/>
  <c r="V166" i="20"/>
  <c r="F94" i="33" s="1"/>
  <c r="T166" i="20"/>
  <c r="CS2" i="23"/>
  <c r="CN3" i="23"/>
  <c r="T118" i="23"/>
  <c r="X118" i="23"/>
  <c r="Y118" i="23"/>
  <c r="V118" i="23"/>
  <c r="Y166" i="24"/>
  <c r="W166" i="24"/>
  <c r="T166" i="24"/>
  <c r="D94" i="33" s="1"/>
  <c r="U115" i="31"/>
  <c r="W115" i="31"/>
  <c r="V115" i="31"/>
  <c r="T115" i="31"/>
  <c r="Y115" i="31"/>
  <c r="X120" i="31"/>
  <c r="V120" i="31"/>
  <c r="T120" i="31"/>
  <c r="Y120" i="31"/>
  <c r="W157" i="31"/>
  <c r="U157" i="31"/>
  <c r="W173" i="31"/>
  <c r="T173" i="31"/>
  <c r="V173" i="31"/>
  <c r="F101" i="33" s="1"/>
  <c r="X161" i="32"/>
  <c r="U161" i="32"/>
  <c r="T161" i="32"/>
  <c r="V161" i="32"/>
  <c r="Y166" i="32"/>
  <c r="V166" i="32"/>
  <c r="W166" i="32"/>
  <c r="G94" i="33" s="1"/>
  <c r="X166" i="32"/>
  <c r="W160" i="30"/>
  <c r="X160" i="30"/>
  <c r="X178" i="25"/>
  <c r="T178" i="25"/>
  <c r="Y178" i="25"/>
  <c r="V178" i="25"/>
  <c r="F106" i="33" s="1"/>
  <c r="W178" i="25"/>
  <c r="X126" i="21"/>
  <c r="Y126" i="21"/>
  <c r="V126" i="21"/>
  <c r="T126" i="21"/>
  <c r="W126" i="21"/>
  <c r="U126" i="21"/>
  <c r="Y127" i="23"/>
  <c r="T127" i="23"/>
  <c r="X127" i="23"/>
  <c r="V127" i="23"/>
  <c r="U127" i="23"/>
  <c r="W127" i="23"/>
  <c r="W127" i="41"/>
  <c r="Y127" i="41"/>
  <c r="T127" i="41"/>
  <c r="U127" i="41"/>
  <c r="E55" i="33" s="1"/>
  <c r="V127" i="41"/>
  <c r="X127" i="41"/>
  <c r="H55" i="33" s="1"/>
  <c r="U128" i="32"/>
  <c r="X128" i="32"/>
  <c r="Y128" i="32"/>
  <c r="T128" i="32"/>
  <c r="V128" i="32"/>
  <c r="W128" i="32"/>
  <c r="V161" i="17"/>
  <c r="T161" i="17"/>
  <c r="V159" i="18"/>
  <c r="U159" i="18"/>
  <c r="W175" i="19"/>
  <c r="T175" i="19"/>
  <c r="X175" i="19"/>
  <c r="V175" i="19"/>
  <c r="F103" i="33" s="1"/>
  <c r="U175" i="19"/>
  <c r="Y175" i="19"/>
  <c r="W142" i="17"/>
  <c r="Y142" i="17"/>
  <c r="X142" i="17"/>
  <c r="V142" i="17"/>
  <c r="F70" i="33" s="1"/>
  <c r="U142" i="17"/>
  <c r="W175" i="18"/>
  <c r="G103" i="33" s="1"/>
  <c r="V175" i="18"/>
  <c r="EO3" i="41"/>
  <c r="ET2" i="41"/>
  <c r="T142" i="17"/>
  <c r="Y163" i="17"/>
  <c r="T163" i="17"/>
  <c r="CN3" i="21"/>
  <c r="CS2" i="21"/>
  <c r="Y158" i="22"/>
  <c r="X158" i="22"/>
  <c r="W131" i="22"/>
  <c r="G59" i="33" s="1"/>
  <c r="T131" i="22"/>
  <c r="Y131" i="22"/>
  <c r="V131" i="22"/>
  <c r="X131" i="22"/>
  <c r="Y130" i="26"/>
  <c r="X130" i="26"/>
  <c r="V130" i="26"/>
  <c r="T130" i="26"/>
  <c r="D58" i="33" s="1"/>
  <c r="W130" i="26"/>
  <c r="T118" i="28"/>
  <c r="Y118" i="28"/>
  <c r="T179" i="21"/>
  <c r="Y179" i="21"/>
  <c r="U179" i="21"/>
  <c r="W179" i="21"/>
  <c r="X179" i="21"/>
  <c r="V179" i="21"/>
  <c r="V177" i="23"/>
  <c r="W177" i="23"/>
  <c r="Y177" i="23"/>
  <c r="V178" i="42"/>
  <c r="Y178" i="42"/>
  <c r="X178" i="42"/>
  <c r="W116" i="24"/>
  <c r="G44" i="33" s="1"/>
  <c r="T116" i="24"/>
  <c r="U116" i="24"/>
  <c r="E44" i="33" s="1"/>
  <c r="Y116" i="24"/>
  <c r="V159" i="31"/>
  <c r="X159" i="31"/>
  <c r="W141" i="17"/>
  <c r="X141" i="17"/>
  <c r="Y141" i="17"/>
  <c r="I69" i="33" s="1"/>
  <c r="S116" i="34" s="1"/>
  <c r="V141" i="17"/>
  <c r="U141" i="17"/>
  <c r="E69" i="33" s="1"/>
  <c r="T141" i="17"/>
  <c r="X178" i="15"/>
  <c r="V178" i="15"/>
  <c r="W178" i="15"/>
  <c r="U178" i="15"/>
  <c r="T178" i="15"/>
  <c r="D106" i="33" s="1"/>
  <c r="W179" i="30"/>
  <c r="U179" i="30"/>
  <c r="T179" i="30"/>
  <c r="V179" i="30"/>
  <c r="Y128" i="31"/>
  <c r="T128" i="31"/>
  <c r="U128" i="31"/>
  <c r="V128" i="31"/>
  <c r="W128" i="31"/>
  <c r="X128" i="31"/>
  <c r="W119" i="17"/>
  <c r="U119" i="17"/>
  <c r="V119" i="17"/>
  <c r="V179" i="14"/>
  <c r="F107" i="33" s="1"/>
  <c r="W179" i="14"/>
  <c r="G107" i="33" s="1"/>
  <c r="Y179" i="14"/>
  <c r="X179" i="14"/>
  <c r="H107" i="33" s="1"/>
  <c r="W124" i="20"/>
  <c r="Y124" i="20"/>
  <c r="U124" i="20"/>
  <c r="T124" i="20"/>
  <c r="V124" i="20"/>
  <c r="U127" i="30"/>
  <c r="V127" i="30"/>
  <c r="Y178" i="15"/>
  <c r="I106" i="33" s="1"/>
  <c r="S63" i="34" s="1"/>
  <c r="T178" i="14"/>
  <c r="X178" i="14"/>
  <c r="W178" i="14"/>
  <c r="U179" i="14"/>
  <c r="U118" i="26"/>
  <c r="W118" i="26"/>
  <c r="T118" i="26"/>
  <c r="Y118" i="26"/>
  <c r="X118" i="26"/>
  <c r="V118" i="26"/>
  <c r="U132" i="17"/>
  <c r="T132" i="17"/>
  <c r="W132" i="17"/>
  <c r="X132" i="17"/>
  <c r="H60" i="33" s="1"/>
  <c r="V132" i="17"/>
  <c r="Y132" i="17"/>
  <c r="I60" i="33" s="1"/>
  <c r="S99" i="34" s="1"/>
  <c r="T126" i="17"/>
  <c r="Y126" i="17"/>
  <c r="U126" i="17"/>
  <c r="W126" i="17"/>
  <c r="X126" i="17"/>
  <c r="V126" i="17"/>
  <c r="T132" i="28"/>
  <c r="X132" i="28"/>
  <c r="Y129" i="19"/>
  <c r="X129" i="19"/>
  <c r="Y131" i="23"/>
  <c r="V131" i="23"/>
  <c r="X125" i="14"/>
  <c r="Y125" i="14"/>
  <c r="Y126" i="30"/>
  <c r="W126" i="30"/>
  <c r="T126" i="30"/>
  <c r="Y126" i="42"/>
  <c r="X126" i="42"/>
  <c r="T116" i="28"/>
  <c r="Y116" i="28"/>
  <c r="U144" i="28"/>
  <c r="Y144" i="28"/>
  <c r="U137" i="28"/>
  <c r="V137" i="28"/>
  <c r="T137" i="28"/>
  <c r="W167" i="28"/>
  <c r="X167" i="28"/>
  <c r="T167" i="28"/>
  <c r="D95" i="33" s="1"/>
  <c r="U167" i="28"/>
  <c r="Y176" i="30"/>
  <c r="U114" i="17"/>
  <c r="V138" i="28"/>
  <c r="V176" i="30"/>
  <c r="W131" i="21"/>
  <c r="U132" i="29"/>
  <c r="E60" i="33" s="1"/>
  <c r="W133" i="25"/>
  <c r="G61" i="33" s="1"/>
  <c r="T117" i="17"/>
  <c r="Y146" i="17"/>
  <c r="I74" i="33" s="1"/>
  <c r="S121" i="34" s="1"/>
  <c r="V146" i="17"/>
  <c r="Y176" i="15"/>
  <c r="V177" i="21"/>
  <c r="X177" i="21"/>
  <c r="W175" i="24"/>
  <c r="Y176" i="25"/>
  <c r="V175" i="26"/>
  <c r="X177" i="29"/>
  <c r="H105" i="33" s="1"/>
  <c r="U175" i="42"/>
  <c r="V178" i="23"/>
  <c r="T177" i="29"/>
  <c r="U177" i="14"/>
  <c r="Y177" i="14"/>
  <c r="W178" i="20"/>
  <c r="T178" i="20"/>
  <c r="U177" i="25"/>
  <c r="E105" i="33" s="1"/>
  <c r="X177" i="25"/>
  <c r="Y178" i="41"/>
  <c r="T178" i="41"/>
  <c r="V177" i="32"/>
  <c r="Y177" i="32"/>
  <c r="W177" i="32"/>
  <c r="G105" i="33" s="1"/>
  <c r="U124" i="19"/>
  <c r="V132" i="19"/>
  <c r="Y132" i="19"/>
  <c r="X123" i="21"/>
  <c r="V120" i="22"/>
  <c r="W124" i="23"/>
  <c r="T115" i="26"/>
  <c r="U125" i="41"/>
  <c r="U125" i="14"/>
  <c r="T128" i="14"/>
  <c r="X128" i="30"/>
  <c r="W120" i="22"/>
  <c r="V125" i="42"/>
  <c r="Y124" i="17"/>
  <c r="T129" i="29"/>
  <c r="W129" i="29"/>
  <c r="Y130" i="17"/>
  <c r="U130" i="17"/>
  <c r="W124" i="17"/>
  <c r="W127" i="31"/>
  <c r="U127" i="31"/>
  <c r="T133" i="28"/>
  <c r="Y124" i="28"/>
  <c r="T144" i="28"/>
  <c r="D72" i="33" s="1"/>
  <c r="W159" i="28"/>
  <c r="Y159" i="28"/>
  <c r="U159" i="28"/>
  <c r="T159" i="28"/>
  <c r="W114" i="17"/>
  <c r="W176" i="30"/>
  <c r="X133" i="42"/>
  <c r="U131" i="21"/>
  <c r="E59" i="33" s="1"/>
  <c r="X131" i="23"/>
  <c r="Y131" i="21"/>
  <c r="U133" i="25"/>
  <c r="U122" i="17"/>
  <c r="Y122" i="17"/>
  <c r="W145" i="17"/>
  <c r="Y177" i="18"/>
  <c r="W175" i="26"/>
  <c r="W176" i="41"/>
  <c r="X176" i="29"/>
  <c r="H104" i="33" s="1"/>
  <c r="V179" i="22"/>
  <c r="W176" i="14"/>
  <c r="V176" i="14"/>
  <c r="U176" i="15"/>
  <c r="W176" i="15"/>
  <c r="Y178" i="29"/>
  <c r="T178" i="29"/>
  <c r="U177" i="31"/>
  <c r="Y177" i="31"/>
  <c r="W124" i="19"/>
  <c r="V119" i="26"/>
  <c r="W131" i="26"/>
  <c r="U124" i="21"/>
  <c r="E52" i="33" s="1"/>
  <c r="X124" i="21"/>
  <c r="H52" i="33" s="1"/>
  <c r="W125" i="41"/>
  <c r="T125" i="41"/>
  <c r="V125" i="41"/>
  <c r="X127" i="20"/>
  <c r="W127" i="20"/>
  <c r="W133" i="31"/>
  <c r="X133" i="31"/>
  <c r="H61" i="33" s="1"/>
  <c r="T126" i="31"/>
  <c r="V126" i="31"/>
  <c r="Y132" i="32"/>
  <c r="X132" i="32"/>
  <c r="W175" i="28"/>
  <c r="X175" i="28"/>
  <c r="U175" i="28"/>
  <c r="T175" i="28"/>
  <c r="U165" i="28"/>
  <c r="E93" i="33" s="1"/>
  <c r="V165" i="28"/>
  <c r="W165" i="28"/>
  <c r="X165" i="28"/>
  <c r="T114" i="17"/>
  <c r="W133" i="42"/>
  <c r="T131" i="21"/>
  <c r="W131" i="23"/>
  <c r="T133" i="25"/>
  <c r="D61" i="33" s="1"/>
  <c r="Y175" i="24"/>
  <c r="Y179" i="42"/>
  <c r="I107" i="33" s="1"/>
  <c r="J107" i="33" s="1"/>
  <c r="X179" i="15"/>
  <c r="Y179" i="17"/>
  <c r="V179" i="17"/>
  <c r="X179" i="17"/>
  <c r="T118" i="24"/>
  <c r="V127" i="14"/>
  <c r="F55" i="33" s="1"/>
  <c r="X131" i="26"/>
  <c r="T126" i="42"/>
  <c r="X127" i="14"/>
  <c r="W127" i="19"/>
  <c r="U127" i="19"/>
  <c r="W119" i="24"/>
  <c r="X119" i="24"/>
  <c r="Y119" i="24"/>
  <c r="U131" i="26"/>
  <c r="X128" i="26"/>
  <c r="U128" i="26"/>
  <c r="W124" i="18"/>
  <c r="U124" i="18"/>
  <c r="V124" i="42"/>
  <c r="U124" i="42"/>
  <c r="Y132" i="28"/>
  <c r="Y128" i="28"/>
  <c r="Y112" i="28"/>
  <c r="V131" i="14"/>
  <c r="N7" i="30"/>
  <c r="N7" i="17"/>
  <c r="N7" i="16"/>
  <c r="N7" i="25"/>
  <c r="N7" i="23"/>
  <c r="N7" i="29"/>
  <c r="N8" i="19"/>
  <c r="N7" i="19"/>
  <c r="N8" i="14"/>
  <c r="N8" i="18"/>
  <c r="N7" i="14"/>
  <c r="N7" i="15"/>
  <c r="V133" i="42"/>
  <c r="F61" i="33" s="1"/>
  <c r="X133" i="15"/>
  <c r="T131" i="23"/>
  <c r="U131" i="23"/>
  <c r="T122" i="17"/>
  <c r="W143" i="17"/>
  <c r="U175" i="16"/>
  <c r="X175" i="24"/>
  <c r="X175" i="26"/>
  <c r="X176" i="41"/>
  <c r="Y176" i="29"/>
  <c r="Y175" i="42"/>
  <c r="W179" i="17"/>
  <c r="Y179" i="16"/>
  <c r="W179" i="16"/>
  <c r="T175" i="21"/>
  <c r="D103" i="33" s="1"/>
  <c r="W175" i="21"/>
  <c r="T175" i="26"/>
  <c r="T176" i="41"/>
  <c r="D104" i="33" s="1"/>
  <c r="T176" i="29"/>
  <c r="V176" i="31"/>
  <c r="W176" i="31"/>
  <c r="X132" i="19"/>
  <c r="T129" i="19"/>
  <c r="T119" i="24"/>
  <c r="D47" i="33" s="1"/>
  <c r="V126" i="25"/>
  <c r="T126" i="25"/>
  <c r="D54" i="33" s="1"/>
  <c r="T125" i="14"/>
  <c r="V128" i="30"/>
  <c r="U127" i="32"/>
  <c r="Y131" i="19"/>
  <c r="V123" i="26"/>
  <c r="X118" i="24"/>
  <c r="W118" i="24"/>
  <c r="U119" i="22"/>
  <c r="E47" i="33" s="1"/>
  <c r="Y128" i="25"/>
  <c r="X126" i="25"/>
  <c r="Y128" i="23"/>
  <c r="Y127" i="14"/>
  <c r="W131" i="31"/>
  <c r="T131" i="31"/>
  <c r="W132" i="28"/>
  <c r="X128" i="28"/>
  <c r="U124" i="28"/>
  <c r="W112" i="28"/>
  <c r="T139" i="28"/>
  <c r="U140" i="28"/>
  <c r="V140" i="28"/>
  <c r="F68" i="33" s="1"/>
  <c r="Y140" i="28"/>
  <c r="I68" i="33" s="1"/>
  <c r="J68" i="33" s="1"/>
  <c r="T153" i="28"/>
  <c r="U153" i="28"/>
  <c r="V153" i="28"/>
  <c r="U173" i="28"/>
  <c r="V173" i="28"/>
  <c r="W173" i="28"/>
  <c r="X173" i="28"/>
  <c r="W161" i="28"/>
  <c r="T161" i="28"/>
  <c r="X161" i="28"/>
  <c r="H89" i="33" s="1"/>
  <c r="Y161" i="28"/>
  <c r="V161" i="28"/>
  <c r="X124" i="19"/>
  <c r="T127" i="32"/>
  <c r="W129" i="19"/>
  <c r="X131" i="19"/>
  <c r="W131" i="19"/>
  <c r="V131" i="19"/>
  <c r="F59" i="33" s="1"/>
  <c r="V133" i="24"/>
  <c r="X133" i="24"/>
  <c r="U133" i="22"/>
  <c r="X133" i="22"/>
  <c r="V119" i="22"/>
  <c r="X119" i="22"/>
  <c r="H47" i="33" s="1"/>
  <c r="X133" i="25"/>
  <c r="Y133" i="25"/>
  <c r="I61" i="33" s="1"/>
  <c r="J61" i="33" s="1"/>
  <c r="U119" i="26"/>
  <c r="T119" i="26"/>
  <c r="W119" i="26"/>
  <c r="V132" i="29"/>
  <c r="X132" i="29"/>
  <c r="V126" i="29"/>
  <c r="U126" i="29"/>
  <c r="W126" i="15"/>
  <c r="Y126" i="15"/>
  <c r="T126" i="15"/>
  <c r="V132" i="28"/>
  <c r="W128" i="28"/>
  <c r="W116" i="28"/>
  <c r="U112" i="28"/>
  <c r="X144" i="28"/>
  <c r="T133" i="24"/>
  <c r="W132" i="29"/>
  <c r="V117" i="17"/>
  <c r="T145" i="17"/>
  <c r="U176" i="41"/>
  <c r="E104" i="33" s="1"/>
  <c r="Y176" i="18"/>
  <c r="I104" i="33" s="1"/>
  <c r="J104" i="33" s="1"/>
  <c r="T176" i="18"/>
  <c r="W176" i="18"/>
  <c r="V179" i="26"/>
  <c r="T179" i="26"/>
  <c r="V175" i="30"/>
  <c r="T175" i="30"/>
  <c r="X175" i="30"/>
  <c r="V124" i="19"/>
  <c r="V118" i="24"/>
  <c r="U126" i="15"/>
  <c r="E54" i="33" s="1"/>
  <c r="W124" i="21"/>
  <c r="W126" i="25"/>
  <c r="W133" i="21"/>
  <c r="X133" i="21"/>
  <c r="T132" i="24"/>
  <c r="X132" i="24"/>
  <c r="Y117" i="24"/>
  <c r="V117" i="24"/>
  <c r="W132" i="25"/>
  <c r="Y132" i="25"/>
  <c r="X115" i="26"/>
  <c r="X124" i="41"/>
  <c r="W131" i="29"/>
  <c r="U131" i="29"/>
  <c r="T126" i="14"/>
  <c r="V126" i="14"/>
  <c r="Y126" i="14"/>
  <c r="U126" i="14"/>
  <c r="W128" i="16"/>
  <c r="U128" i="16"/>
  <c r="Y131" i="20"/>
  <c r="T131" i="20"/>
  <c r="X131" i="20"/>
  <c r="X124" i="42"/>
  <c r="Y133" i="28"/>
  <c r="U132" i="28"/>
  <c r="U128" i="28"/>
  <c r="Y121" i="28"/>
  <c r="T121" i="28"/>
  <c r="D49" i="33" s="1"/>
  <c r="V116" i="28"/>
  <c r="T112" i="28"/>
  <c r="W144" i="28"/>
  <c r="G72" i="33" s="1"/>
  <c r="X137" i="28"/>
  <c r="Y151" i="28"/>
  <c r="U151" i="28"/>
  <c r="Y41" i="32"/>
  <c r="T150" i="28"/>
  <c r="W162" i="28"/>
  <c r="T6" i="32"/>
  <c r="T183" i="42"/>
  <c r="Y102" i="42"/>
  <c r="V108" i="42"/>
  <c r="F24" i="33" s="1"/>
  <c r="Y83" i="42"/>
  <c r="Y51" i="42"/>
  <c r="Y19" i="42"/>
  <c r="Y36" i="42"/>
  <c r="Y29" i="42"/>
  <c r="Y32" i="32"/>
  <c r="Y77" i="32"/>
  <c r="Y61" i="32"/>
  <c r="Y66" i="31"/>
  <c r="Y67" i="31"/>
  <c r="Y35" i="31"/>
  <c r="Y19" i="31"/>
  <c r="Y11" i="31"/>
  <c r="Y12" i="28"/>
  <c r="Y57" i="42"/>
  <c r="Y13" i="42"/>
  <c r="Y183" i="42" s="1"/>
  <c r="Y9" i="32"/>
  <c r="Y101" i="32"/>
  <c r="Y69" i="32"/>
  <c r="Y37" i="32"/>
  <c r="Y67" i="28"/>
  <c r="Y93" i="41"/>
  <c r="Y15" i="25"/>
  <c r="Y60" i="32"/>
  <c r="Y97" i="32"/>
  <c r="Y45" i="32"/>
  <c r="Y29" i="32"/>
  <c r="V179" i="28"/>
  <c r="V171" i="28"/>
  <c r="V163" i="28"/>
  <c r="F91" i="33" s="1"/>
  <c r="X160" i="28"/>
  <c r="Y158" i="28"/>
  <c r="U6" i="42"/>
  <c r="W108" i="42"/>
  <c r="G24" i="33" s="1"/>
  <c r="Y77" i="42"/>
  <c r="T108" i="42"/>
  <c r="D24" i="33" s="1"/>
  <c r="Y105" i="32"/>
  <c r="Y81" i="32"/>
  <c r="V183" i="31"/>
  <c r="V108" i="31"/>
  <c r="F22" i="33" s="1"/>
  <c r="Y99" i="31"/>
  <c r="Y91" i="31"/>
  <c r="Y75" i="31"/>
  <c r="Y27" i="31"/>
  <c r="Y88" i="31"/>
  <c r="Y56" i="31"/>
  <c r="Y51" i="28"/>
  <c r="Y22" i="41"/>
  <c r="U150" i="41"/>
  <c r="Y86" i="24"/>
  <c r="Y54" i="24"/>
  <c r="T142" i="28"/>
  <c r="T163" i="28"/>
  <c r="U160" i="28"/>
  <c r="U158" i="28"/>
  <c r="Y25" i="42"/>
  <c r="Y100" i="42"/>
  <c r="Y93" i="42"/>
  <c r="Y63" i="42"/>
  <c r="Y55" i="42"/>
  <c r="Y47" i="42"/>
  <c r="Y96" i="32"/>
  <c r="Y98" i="32"/>
  <c r="Y66" i="32"/>
  <c r="Y34" i="32"/>
  <c r="Y65" i="32"/>
  <c r="Y13" i="32"/>
  <c r="T108" i="31"/>
  <c r="D22" i="33" s="1"/>
  <c r="Y27" i="28"/>
  <c r="Y104" i="28"/>
  <c r="Y96" i="28"/>
  <c r="Y80" i="28"/>
  <c r="Y72" i="28"/>
  <c r="Y64" i="28"/>
  <c r="P6" i="17"/>
  <c r="T6" i="17"/>
  <c r="X108" i="42"/>
  <c r="H24" i="33" s="1"/>
  <c r="Y73" i="32"/>
  <c r="Y17" i="32"/>
  <c r="Y49" i="32"/>
  <c r="Y67" i="25"/>
  <c r="Y51" i="25"/>
  <c r="Y19" i="25"/>
  <c r="Y87" i="24"/>
  <c r="Y89" i="42"/>
  <c r="Y45" i="42"/>
  <c r="Y68" i="42"/>
  <c r="Y61" i="42"/>
  <c r="Y23" i="42"/>
  <c r="Y7" i="42"/>
  <c r="Y93" i="32"/>
  <c r="Y33" i="32"/>
  <c r="U108" i="31"/>
  <c r="E22" i="33" s="1"/>
  <c r="Y103" i="30"/>
  <c r="Y79" i="30"/>
  <c r="Y71" i="30"/>
  <c r="Y55" i="30"/>
  <c r="X157" i="32"/>
  <c r="Y90" i="31"/>
  <c r="Y83" i="31"/>
  <c r="Y28" i="31"/>
  <c r="Y14" i="31"/>
  <c r="Y89" i="30"/>
  <c r="Y57" i="30"/>
  <c r="Y49" i="30"/>
  <c r="Y41" i="30"/>
  <c r="Y33" i="30"/>
  <c r="Y25" i="30"/>
  <c r="Y17" i="30"/>
  <c r="Y9" i="30"/>
  <c r="Y93" i="30"/>
  <c r="Y77" i="30"/>
  <c r="Y61" i="30"/>
  <c r="Y100" i="29"/>
  <c r="Y84" i="29"/>
  <c r="Y68" i="29"/>
  <c r="Y44" i="29"/>
  <c r="Y32" i="29"/>
  <c r="Y8" i="29"/>
  <c r="Y75" i="28"/>
  <c r="Y11" i="28"/>
  <c r="Y8" i="28"/>
  <c r="Y14" i="41"/>
  <c r="Y61" i="26"/>
  <c r="Y53" i="26"/>
  <c r="Y45" i="26"/>
  <c r="V108" i="24"/>
  <c r="F15" i="33" s="1"/>
  <c r="U108" i="42"/>
  <c r="E24" i="33" s="1"/>
  <c r="V108" i="32"/>
  <c r="F23" i="33" s="1"/>
  <c r="Y106" i="29"/>
  <c r="Y74" i="29"/>
  <c r="Y99" i="29"/>
  <c r="Y83" i="29"/>
  <c r="Y58" i="28"/>
  <c r="Y36" i="28"/>
  <c r="Y82" i="41"/>
  <c r="Y101" i="26"/>
  <c r="Y69" i="26"/>
  <c r="Y37" i="26"/>
  <c r="Y29" i="26"/>
  <c r="W108" i="24"/>
  <c r="G15" i="33" s="1"/>
  <c r="Y8" i="24"/>
  <c r="Y55" i="31"/>
  <c r="Y39" i="31"/>
  <c r="Y23" i="31"/>
  <c r="Y8" i="31"/>
  <c r="Y46" i="31"/>
  <c r="Y98" i="30"/>
  <c r="Y82" i="30"/>
  <c r="Y66" i="30"/>
  <c r="Y50" i="30"/>
  <c r="Y42" i="30"/>
  <c r="Y34" i="30"/>
  <c r="Y26" i="30"/>
  <c r="Y18" i="30"/>
  <c r="Y10" i="30"/>
  <c r="Y105" i="29"/>
  <c r="Y89" i="29"/>
  <c r="Y37" i="29"/>
  <c r="Y13" i="29"/>
  <c r="W108" i="28"/>
  <c r="G19" i="33" s="1"/>
  <c r="Y88" i="28"/>
  <c r="Y56" i="28"/>
  <c r="Y24" i="28"/>
  <c r="U108" i="28"/>
  <c r="E19" i="33" s="1"/>
  <c r="Y100" i="28"/>
  <c r="Y19" i="28"/>
  <c r="T108" i="41"/>
  <c r="D16" i="33" s="1"/>
  <c r="U108" i="24"/>
  <c r="E15" i="33" s="1"/>
  <c r="Y102" i="24"/>
  <c r="Y94" i="24"/>
  <c r="Y78" i="24"/>
  <c r="Y70" i="24"/>
  <c r="Y62" i="24"/>
  <c r="Y46" i="24"/>
  <c r="Y30" i="24"/>
  <c r="Y22" i="24"/>
  <c r="Y14" i="24"/>
  <c r="Y108" i="24" s="1"/>
  <c r="I15" i="33" s="1"/>
  <c r="W108" i="32"/>
  <c r="G23" i="33" s="1"/>
  <c r="Y65" i="31"/>
  <c r="Y49" i="31"/>
  <c r="Y33" i="31"/>
  <c r="Y17" i="31"/>
  <c r="Y90" i="29"/>
  <c r="Y104" i="29"/>
  <c r="Y88" i="29"/>
  <c r="Y72" i="29"/>
  <c r="Y64" i="29"/>
  <c r="Y56" i="29"/>
  <c r="Y28" i="29"/>
  <c r="Y20" i="29"/>
  <c r="Y43" i="28"/>
  <c r="Y99" i="28"/>
  <c r="Y84" i="28"/>
  <c r="Y26" i="28"/>
  <c r="Y18" i="41"/>
  <c r="Y57" i="26"/>
  <c r="Y49" i="26"/>
  <c r="X108" i="31"/>
  <c r="H22" i="33" s="1"/>
  <c r="Y106" i="31"/>
  <c r="Y93" i="31"/>
  <c r="Y58" i="31"/>
  <c r="Y51" i="31"/>
  <c r="Y44" i="31"/>
  <c r="Y104" i="30"/>
  <c r="Y72" i="30"/>
  <c r="Y100" i="30"/>
  <c r="Y68" i="30"/>
  <c r="Y44" i="30"/>
  <c r="Y28" i="30"/>
  <c r="Y12" i="30"/>
  <c r="Y45" i="29"/>
  <c r="Y95" i="29"/>
  <c r="Y79" i="29"/>
  <c r="Y62" i="28"/>
  <c r="Y106" i="28"/>
  <c r="Y83" i="28"/>
  <c r="Y54" i="28"/>
  <c r="Y40" i="28"/>
  <c r="Y32" i="28"/>
  <c r="X108" i="41"/>
  <c r="H16" i="33" s="1"/>
  <c r="Y78" i="41"/>
  <c r="Y77" i="41"/>
  <c r="Y61" i="41"/>
  <c r="Y45" i="41"/>
  <c r="Y37" i="41"/>
  <c r="Y13" i="41"/>
  <c r="Y97" i="26"/>
  <c r="Y65" i="26"/>
  <c r="Y33" i="26"/>
  <c r="Y18" i="26"/>
  <c r="Y24" i="25"/>
  <c r="X108" i="20"/>
  <c r="H11" i="33" s="1"/>
  <c r="Y7" i="20"/>
  <c r="Y78" i="31"/>
  <c r="Y95" i="30"/>
  <c r="Y63" i="30"/>
  <c r="Y47" i="30"/>
  <c r="Y39" i="30"/>
  <c r="Y31" i="30"/>
  <c r="Y23" i="30"/>
  <c r="Y15" i="30"/>
  <c r="Y78" i="29"/>
  <c r="Y42" i="41"/>
  <c r="Y10" i="41"/>
  <c r="Y46" i="41"/>
  <c r="Y84" i="41"/>
  <c r="Y68" i="41"/>
  <c r="Y99" i="25"/>
  <c r="Y91" i="25"/>
  <c r="Y83" i="25"/>
  <c r="Y75" i="25"/>
  <c r="Y59" i="25"/>
  <c r="Y43" i="25"/>
  <c r="Y35" i="25"/>
  <c r="Y27" i="25"/>
  <c r="Y11" i="25"/>
  <c r="X108" i="24"/>
  <c r="H15" i="33" s="1"/>
  <c r="Y21" i="22"/>
  <c r="Y17" i="22"/>
  <c r="Y101" i="22"/>
  <c r="Y93" i="22"/>
  <c r="Y76" i="26"/>
  <c r="Y48" i="26"/>
  <c r="Y12" i="26"/>
  <c r="Y40" i="16"/>
  <c r="X123" i="31"/>
  <c r="H51" i="33" s="1"/>
  <c r="Y55" i="26"/>
  <c r="Y93" i="25"/>
  <c r="Y77" i="25"/>
  <c r="Y53" i="25"/>
  <c r="Y45" i="25"/>
  <c r="Y21" i="25"/>
  <c r="Y97" i="25"/>
  <c r="Y81" i="25"/>
  <c r="Y96" i="24"/>
  <c r="Y80" i="24"/>
  <c r="Y64" i="24"/>
  <c r="Y48" i="24"/>
  <c r="Y32" i="24"/>
  <c r="Y16" i="24"/>
  <c r="Y100" i="24"/>
  <c r="Y84" i="24"/>
  <c r="Y68" i="24"/>
  <c r="Y52" i="24"/>
  <c r="Y36" i="24"/>
  <c r="Y20" i="24"/>
  <c r="Y92" i="20"/>
  <c r="Y54" i="18"/>
  <c r="Y69" i="16"/>
  <c r="V108" i="28"/>
  <c r="F19" i="33" s="1"/>
  <c r="U108" i="26"/>
  <c r="E18" i="33" s="1"/>
  <c r="Y44" i="26"/>
  <c r="Y16" i="26"/>
  <c r="Y94" i="25"/>
  <c r="Y78" i="25"/>
  <c r="Y54" i="25"/>
  <c r="Y22" i="25"/>
  <c r="Y66" i="25"/>
  <c r="Y42" i="25"/>
  <c r="Y34" i="25"/>
  <c r="Y10" i="25"/>
  <c r="Y102" i="25"/>
  <c r="Y86" i="25"/>
  <c r="Y70" i="25"/>
  <c r="Y38" i="25"/>
  <c r="Y9" i="24"/>
  <c r="Y73" i="22"/>
  <c r="Y65" i="22"/>
  <c r="Y43" i="22"/>
  <c r="X108" i="21"/>
  <c r="H12" i="33" s="1"/>
  <c r="U108" i="21"/>
  <c r="E12" i="33" s="1"/>
  <c r="Y99" i="16"/>
  <c r="W108" i="26"/>
  <c r="G18" i="33" s="1"/>
  <c r="Y59" i="26"/>
  <c r="Y27" i="26"/>
  <c r="Y23" i="26"/>
  <c r="Y49" i="25"/>
  <c r="Y73" i="23"/>
  <c r="Y13" i="23"/>
  <c r="Y106" i="16"/>
  <c r="Y90" i="16"/>
  <c r="Y48" i="25"/>
  <c r="Y16" i="25"/>
  <c r="Y44" i="25"/>
  <c r="Y12" i="25"/>
  <c r="Y91" i="24"/>
  <c r="Y75" i="24"/>
  <c r="Y59" i="24"/>
  <c r="Y43" i="24"/>
  <c r="Y27" i="24"/>
  <c r="Y11" i="24"/>
  <c r="Y103" i="24"/>
  <c r="Y95" i="24"/>
  <c r="Y79" i="24"/>
  <c r="Y71" i="24"/>
  <c r="Y63" i="24"/>
  <c r="Y47" i="24"/>
  <c r="Y39" i="24"/>
  <c r="Y31" i="24"/>
  <c r="Y15" i="24"/>
  <c r="Y54" i="22"/>
  <c r="Y10" i="22"/>
  <c r="Y102" i="22"/>
  <c r="Y94" i="22"/>
  <c r="Y97" i="23"/>
  <c r="Y80" i="22"/>
  <c r="Y40" i="22"/>
  <c r="Y68" i="22"/>
  <c r="Y44" i="22"/>
  <c r="Y20" i="22"/>
  <c r="Y75" i="22"/>
  <c r="Y38" i="22"/>
  <c r="Y66" i="21"/>
  <c r="Y58" i="21"/>
  <c r="Y30" i="21"/>
  <c r="Y14" i="21"/>
  <c r="Y102" i="18"/>
  <c r="Y94" i="18"/>
  <c r="Y78" i="18"/>
  <c r="Y70" i="18"/>
  <c r="Y62" i="18"/>
  <c r="Y46" i="18"/>
  <c r="Y38" i="18"/>
  <c r="Y30" i="18"/>
  <c r="Y14" i="18"/>
  <c r="Y93" i="16"/>
  <c r="Y71" i="14"/>
  <c r="Y63" i="14"/>
  <c r="Y69" i="23"/>
  <c r="Y61" i="23"/>
  <c r="Y103" i="22"/>
  <c r="Y88" i="22"/>
  <c r="Y58" i="22"/>
  <c r="Y37" i="22"/>
  <c r="Y29" i="22"/>
  <c r="Y15" i="22"/>
  <c r="Y105" i="20"/>
  <c r="Y57" i="20"/>
  <c r="Y34" i="18"/>
  <c r="Y61" i="18"/>
  <c r="Y45" i="18"/>
  <c r="Y13" i="18"/>
  <c r="Y45" i="16"/>
  <c r="Y25" i="16"/>
  <c r="Y17" i="16"/>
  <c r="V108" i="26"/>
  <c r="F18" i="33" s="1"/>
  <c r="Y101" i="23"/>
  <c r="Y93" i="23"/>
  <c r="Y92" i="22"/>
  <c r="Y71" i="22"/>
  <c r="Y19" i="22"/>
  <c r="Y82" i="21"/>
  <c r="Y41" i="20"/>
  <c r="Y67" i="20"/>
  <c r="Y87" i="17"/>
  <c r="Y71" i="17"/>
  <c r="Y23" i="17"/>
  <c r="Y99" i="17"/>
  <c r="Y83" i="17"/>
  <c r="Y75" i="17"/>
  <c r="Y67" i="17"/>
  <c r="Y59" i="17"/>
  <c r="Y51" i="17"/>
  <c r="Y43" i="17"/>
  <c r="Y35" i="17"/>
  <c r="Y19" i="17"/>
  <c r="Y11" i="17"/>
  <c r="Y82" i="16"/>
  <c r="Y64" i="16"/>
  <c r="Y97" i="16"/>
  <c r="T108" i="26"/>
  <c r="D18" i="33" s="1"/>
  <c r="Y65" i="23"/>
  <c r="W108" i="22"/>
  <c r="G13" i="33" s="1"/>
  <c r="Y67" i="22"/>
  <c r="Y84" i="22"/>
  <c r="Y62" i="22"/>
  <c r="Y41" i="22"/>
  <c r="Y33" i="22"/>
  <c r="Y61" i="20"/>
  <c r="Y45" i="20"/>
  <c r="Y105" i="16"/>
  <c r="Y89" i="16"/>
  <c r="Y73" i="16"/>
  <c r="U157" i="24"/>
  <c r="Y37" i="23"/>
  <c r="Y29" i="23"/>
  <c r="Y9" i="23"/>
  <c r="Y83" i="22"/>
  <c r="Y69" i="22"/>
  <c r="Y61" i="22"/>
  <c r="Y12" i="21"/>
  <c r="T108" i="21"/>
  <c r="D12" i="33" s="1"/>
  <c r="Y103" i="19"/>
  <c r="Y95" i="19"/>
  <c r="Y87" i="19"/>
  <c r="Y79" i="19"/>
  <c r="Y71" i="19"/>
  <c r="Y63" i="19"/>
  <c r="Y55" i="19"/>
  <c r="Y47" i="19"/>
  <c r="Y39" i="19"/>
  <c r="Y31" i="19"/>
  <c r="Y23" i="19"/>
  <c r="Y15" i="19"/>
  <c r="Y62" i="16"/>
  <c r="Y85" i="21"/>
  <c r="Y53" i="21"/>
  <c r="Y21" i="21"/>
  <c r="Y102" i="21"/>
  <c r="Y86" i="21"/>
  <c r="Y70" i="21"/>
  <c r="Y54" i="21"/>
  <c r="Y38" i="21"/>
  <c r="Y22" i="21"/>
  <c r="Y102" i="20"/>
  <c r="Y54" i="20"/>
  <c r="Y38" i="20"/>
  <c r="Y100" i="20"/>
  <c r="Y84" i="20"/>
  <c r="Y68" i="20"/>
  <c r="Y52" i="20"/>
  <c r="Y36" i="20"/>
  <c r="Y20" i="20"/>
  <c r="Y102" i="19"/>
  <c r="Y94" i="19"/>
  <c r="Y86" i="19"/>
  <c r="Y78" i="19"/>
  <c r="Y70" i="19"/>
  <c r="Y62" i="19"/>
  <c r="Y54" i="19"/>
  <c r="Y46" i="19"/>
  <c r="Y38" i="19"/>
  <c r="Y30" i="19"/>
  <c r="Y22" i="19"/>
  <c r="Y14" i="19"/>
  <c r="Y93" i="18"/>
  <c r="Y77" i="18"/>
  <c r="Y37" i="18"/>
  <c r="Y29" i="18"/>
  <c r="U138" i="17"/>
  <c r="Y100" i="17"/>
  <c r="Y84" i="17"/>
  <c r="Y68" i="17"/>
  <c r="Y52" i="17"/>
  <c r="Y36" i="17"/>
  <c r="Y20" i="17"/>
  <c r="Y13" i="16"/>
  <c r="Y68" i="16"/>
  <c r="Y91" i="14"/>
  <c r="Y31" i="14"/>
  <c r="W108" i="20"/>
  <c r="G11" i="33" s="1"/>
  <c r="Y98" i="16"/>
  <c r="Y76" i="16"/>
  <c r="Y37" i="16"/>
  <c r="Y26" i="16"/>
  <c r="Y96" i="16"/>
  <c r="Y66" i="16"/>
  <c r="Y67" i="14"/>
  <c r="Y99" i="19"/>
  <c r="Y91" i="19"/>
  <c r="Y83" i="19"/>
  <c r="Y75" i="19"/>
  <c r="Y67" i="19"/>
  <c r="Y59" i="19"/>
  <c r="Y51" i="19"/>
  <c r="Y43" i="19"/>
  <c r="Y35" i="19"/>
  <c r="Y27" i="19"/>
  <c r="Y19" i="19"/>
  <c r="Y11" i="19"/>
  <c r="Y98" i="18"/>
  <c r="Y82" i="18"/>
  <c r="Y42" i="18"/>
  <c r="Y18" i="18"/>
  <c r="Y10" i="18"/>
  <c r="Y75" i="16"/>
  <c r="Y103" i="16"/>
  <c r="Y81" i="16"/>
  <c r="Y74" i="16"/>
  <c r="Y65" i="16"/>
  <c r="Y97" i="21"/>
  <c r="Y81" i="21"/>
  <c r="Y65" i="21"/>
  <c r="Y49" i="21"/>
  <c r="Y33" i="21"/>
  <c r="Y17" i="21"/>
  <c r="Y74" i="21"/>
  <c r="Y42" i="21"/>
  <c r="Y10" i="21"/>
  <c r="Y108" i="21" s="1"/>
  <c r="I12" i="33" s="1"/>
  <c r="Y96" i="20"/>
  <c r="Y80" i="20"/>
  <c r="Y64" i="20"/>
  <c r="Y48" i="20"/>
  <c r="Y32" i="20"/>
  <c r="Y16" i="20"/>
  <c r="Y106" i="19"/>
  <c r="Y98" i="19"/>
  <c r="Y90" i="19"/>
  <c r="Y82" i="19"/>
  <c r="Y74" i="19"/>
  <c r="Y66" i="19"/>
  <c r="Y58" i="19"/>
  <c r="Y50" i="19"/>
  <c r="Y42" i="19"/>
  <c r="Y34" i="19"/>
  <c r="Y26" i="19"/>
  <c r="Y18" i="19"/>
  <c r="Y10" i="19"/>
  <c r="Y105" i="18"/>
  <c r="Y89" i="18"/>
  <c r="Y73" i="18"/>
  <c r="Y33" i="18"/>
  <c r="Y9" i="18"/>
  <c r="Y104" i="17"/>
  <c r="Y88" i="17"/>
  <c r="Y72" i="17"/>
  <c r="Y56" i="17"/>
  <c r="Y40" i="17"/>
  <c r="Y24" i="17"/>
  <c r="Y50" i="16"/>
  <c r="Y10" i="16"/>
  <c r="Y80" i="16"/>
  <c r="Y95" i="14"/>
  <c r="Y35" i="14"/>
  <c r="Y97" i="20"/>
  <c r="Y81" i="20"/>
  <c r="Y65" i="20"/>
  <c r="Y49" i="20"/>
  <c r="Y33" i="20"/>
  <c r="Y17" i="20"/>
  <c r="U108" i="20"/>
  <c r="E11" i="33" s="1"/>
  <c r="Y95" i="20"/>
  <c r="Y79" i="20"/>
  <c r="Y63" i="20"/>
  <c r="Y47" i="20"/>
  <c r="Y31" i="20"/>
  <c r="Y15" i="20"/>
  <c r="Y95" i="17"/>
  <c r="Y79" i="17"/>
  <c r="Y63" i="17"/>
  <c r="Y47" i="17"/>
  <c r="Y31" i="17"/>
  <c r="Y15" i="17"/>
  <c r="Y38" i="16"/>
  <c r="Y18" i="16"/>
  <c r="Y101" i="16"/>
  <c r="Y63" i="16"/>
  <c r="Y48" i="16"/>
  <c r="Y28" i="16"/>
  <c r="Y20" i="16"/>
  <c r="V108" i="20"/>
  <c r="F11" i="33" s="1"/>
  <c r="Y7" i="18"/>
  <c r="Y9" i="14"/>
  <c r="V126" i="32"/>
  <c r="X126" i="32"/>
  <c r="Y126" i="41"/>
  <c r="W126" i="41"/>
  <c r="Y126" i="24"/>
  <c r="T126" i="29"/>
  <c r="V126" i="16"/>
  <c r="U126" i="16"/>
  <c r="X126" i="16"/>
  <c r="T126" i="19"/>
  <c r="U126" i="32"/>
  <c r="V126" i="41"/>
  <c r="T126" i="24"/>
  <c r="W126" i="24"/>
  <c r="G54" i="33" s="1"/>
  <c r="X126" i="29"/>
  <c r="V126" i="30"/>
  <c r="U126" i="30"/>
  <c r="V126" i="19"/>
  <c r="X126" i="41"/>
  <c r="W126" i="29"/>
  <c r="Y126" i="16"/>
  <c r="X126" i="24"/>
  <c r="X126" i="19"/>
  <c r="U126" i="19"/>
  <c r="W117" i="32"/>
  <c r="W157" i="32"/>
  <c r="W137" i="32"/>
  <c r="X137" i="32"/>
  <c r="X108" i="32"/>
  <c r="H23" i="33" s="1"/>
  <c r="W184" i="32"/>
  <c r="Y7" i="32"/>
  <c r="V184" i="32"/>
  <c r="V157" i="31"/>
  <c r="V123" i="31"/>
  <c r="V137" i="31"/>
  <c r="X183" i="31"/>
  <c r="V150" i="31"/>
  <c r="X137" i="31"/>
  <c r="X157" i="31"/>
  <c r="Y7" i="31"/>
  <c r="X150" i="31"/>
  <c r="Y126" i="29"/>
  <c r="Z110" i="29" s="1"/>
  <c r="V184" i="28"/>
  <c r="Y7" i="28"/>
  <c r="Y7" i="26"/>
  <c r="Y108" i="26" s="1"/>
  <c r="I18" i="33" s="1"/>
  <c r="M4" i="33"/>
  <c r="N4" i="33" s="1"/>
  <c r="W160" i="25"/>
  <c r="W157" i="41"/>
  <c r="X150" i="41"/>
  <c r="W150" i="41"/>
  <c r="X157" i="41"/>
  <c r="X138" i="41"/>
  <c r="W138" i="41"/>
  <c r="V157" i="41"/>
  <c r="V150" i="41"/>
  <c r="U157" i="41"/>
  <c r="U184" i="41"/>
  <c r="U108" i="41"/>
  <c r="E16" i="33" s="1"/>
  <c r="Y7" i="41"/>
  <c r="X184" i="24"/>
  <c r="Y7" i="24"/>
  <c r="U184" i="24"/>
  <c r="Y157" i="24"/>
  <c r="Y184" i="24"/>
  <c r="Z182" i="24" s="1"/>
  <c r="T184" i="24"/>
  <c r="T108" i="24"/>
  <c r="D15" i="33" s="1"/>
  <c r="Y7" i="22"/>
  <c r="Y183" i="22" s="1"/>
  <c r="Z182" i="22" s="1"/>
  <c r="U108" i="22"/>
  <c r="E13" i="33" s="1"/>
  <c r="U160" i="22"/>
  <c r="U183" i="22"/>
  <c r="Y137" i="21"/>
  <c r="Y124" i="21"/>
  <c r="I52" i="33" s="1"/>
  <c r="J52" i="33" s="1"/>
  <c r="Y150" i="21"/>
  <c r="Z149" i="21" s="1"/>
  <c r="Z136" i="21"/>
  <c r="Z182" i="21"/>
  <c r="Y157" i="21"/>
  <c r="Y157" i="18"/>
  <c r="Y122" i="18"/>
  <c r="V122" i="18"/>
  <c r="F50" i="33" s="1"/>
  <c r="V157" i="18"/>
  <c r="Y9" i="17"/>
  <c r="Y121" i="17" s="1"/>
  <c r="I49" i="33" s="1"/>
  <c r="J49" i="33" s="1"/>
  <c r="X120" i="17"/>
  <c r="W120" i="17"/>
  <c r="Y8" i="17"/>
  <c r="T138" i="17"/>
  <c r="T120" i="17"/>
  <c r="D48" i="33" s="1"/>
  <c r="D93" i="33"/>
  <c r="Y9" i="16"/>
  <c r="V160" i="16"/>
  <c r="H68" i="33"/>
  <c r="Y8" i="16"/>
  <c r="Y115" i="16" s="1"/>
  <c r="T115" i="16"/>
  <c r="D43" i="33" s="1"/>
  <c r="G68" i="33"/>
  <c r="L4" i="33"/>
  <c r="F60" i="33"/>
  <c r="I57" i="33"/>
  <c r="S96" i="34" s="1"/>
  <c r="G69" i="33"/>
  <c r="E67" i="33"/>
  <c r="H58" i="33"/>
  <c r="G57" i="33"/>
  <c r="G60" i="33"/>
  <c r="E49" i="33"/>
  <c r="G43" i="33"/>
  <c r="E61" i="33"/>
  <c r="I94" i="33"/>
  <c r="J94" i="33" s="1"/>
  <c r="G104" i="33"/>
  <c r="E101" i="33"/>
  <c r="I58" i="33"/>
  <c r="S97" i="34" s="1"/>
  <c r="H98" i="33"/>
  <c r="F57" i="33"/>
  <c r="F44" i="33"/>
  <c r="F105" i="33"/>
  <c r="Y8" i="15"/>
  <c r="Y119" i="15" s="1"/>
  <c r="V119" i="15"/>
  <c r="E58" i="33"/>
  <c r="E68" i="33"/>
  <c r="I91" i="33"/>
  <c r="J91" i="33" s="1"/>
  <c r="E100" i="33"/>
  <c r="H80" i="33"/>
  <c r="E43" i="33"/>
  <c r="G67" i="33"/>
  <c r="I95" i="33"/>
  <c r="J95" i="33" s="1"/>
  <c r="H44" i="33"/>
  <c r="H57" i="33"/>
  <c r="H91" i="33"/>
  <c r="E51" i="33"/>
  <c r="E80" i="33"/>
  <c r="G48" i="33"/>
  <c r="I97" i="33"/>
  <c r="S54" i="34" s="1"/>
  <c r="E50" i="33"/>
  <c r="H49" i="33"/>
  <c r="H106" i="33"/>
  <c r="D60" i="33"/>
  <c r="I72" i="33"/>
  <c r="J72" i="33" s="1"/>
  <c r="F72" i="33"/>
  <c r="F48" i="33"/>
  <c r="E107" i="33"/>
  <c r="I103" i="33"/>
  <c r="J103" i="33" s="1"/>
  <c r="H74" i="33"/>
  <c r="D70" i="33"/>
  <c r="G71" i="33"/>
  <c r="H70" i="33"/>
  <c r="D69" i="33"/>
  <c r="H67" i="33"/>
  <c r="D59" i="33"/>
  <c r="F52" i="33"/>
  <c r="G58" i="33"/>
  <c r="E57" i="33"/>
  <c r="D55" i="33"/>
  <c r="I70" i="33"/>
  <c r="S117" i="34" s="1"/>
  <c r="G74" i="33"/>
  <c r="D50" i="33"/>
  <c r="I71" i="33"/>
  <c r="J71" i="33" s="1"/>
  <c r="G49" i="33"/>
  <c r="D44" i="33"/>
  <c r="H45" i="33"/>
  <c r="I43" i="33"/>
  <c r="S87" i="34" s="1"/>
  <c r="F58" i="33"/>
  <c r="D90" i="33"/>
  <c r="F92" i="33"/>
  <c r="G55" i="33"/>
  <c r="E72" i="33"/>
  <c r="D74" i="33"/>
  <c r="F74" i="33"/>
  <c r="I96" i="33"/>
  <c r="S53" i="34" s="1"/>
  <c r="E71" i="33"/>
  <c r="D92" i="33"/>
  <c r="G96" i="33"/>
  <c r="G99" i="33"/>
  <c r="H92" i="33"/>
  <c r="H95" i="33"/>
  <c r="G70" i="33"/>
  <c r="H48" i="33"/>
  <c r="I102" i="33"/>
  <c r="S59" i="34" s="1"/>
  <c r="E70" i="33"/>
  <c r="F71" i="33"/>
  <c r="E74" i="33"/>
  <c r="I59" i="33"/>
  <c r="J59" i="33" s="1"/>
  <c r="D52" i="33"/>
  <c r="I67" i="33"/>
  <c r="S114" i="34" s="1"/>
  <c r="D71" i="33"/>
  <c r="F69" i="33"/>
  <c r="D73" i="33"/>
  <c r="H71" i="33"/>
  <c r="D57" i="33"/>
  <c r="F43" i="33"/>
  <c r="H96" i="33"/>
  <c r="F49" i="33"/>
  <c r="H69" i="33"/>
  <c r="H59" i="33"/>
  <c r="G52" i="33"/>
  <c r="D99" i="33"/>
  <c r="F80" i="33"/>
  <c r="I80" i="33"/>
  <c r="S29" i="34" s="1"/>
  <c r="D91" i="33"/>
  <c r="D100" i="33"/>
  <c r="I90" i="33"/>
  <c r="J90" i="33" s="1"/>
  <c r="H90" i="33"/>
  <c r="F96" i="33"/>
  <c r="F100" i="33"/>
  <c r="H101" i="33"/>
  <c r="F98" i="33"/>
  <c r="I98" i="33"/>
  <c r="S55" i="34" s="1"/>
  <c r="H99" i="33"/>
  <c r="G97" i="33"/>
  <c r="H93" i="33"/>
  <c r="G106" i="33"/>
  <c r="H103" i="33"/>
  <c r="E103" i="33"/>
  <c r="D105" i="33"/>
  <c r="F93" i="33"/>
  <c r="E102" i="33"/>
  <c r="I100" i="33"/>
  <c r="J100" i="33" s="1"/>
  <c r="D96" i="33"/>
  <c r="F90" i="33"/>
  <c r="F97" i="33"/>
  <c r="G95" i="33"/>
  <c r="D89" i="33"/>
  <c r="G93" i="33"/>
  <c r="E97" i="33"/>
  <c r="G101" i="33"/>
  <c r="D107" i="33"/>
  <c r="E106" i="33"/>
  <c r="E96" i="33"/>
  <c r="H100" i="33"/>
  <c r="I93" i="33"/>
  <c r="S50" i="34" s="1"/>
  <c r="G98" i="33"/>
  <c r="F95" i="33"/>
  <c r="F99" i="33"/>
  <c r="F104" i="33"/>
  <c r="I105" i="33"/>
  <c r="J105" i="33" s="1"/>
  <c r="V117" i="14"/>
  <c r="T117" i="14"/>
  <c r="D45" i="33" s="1"/>
  <c r="U160" i="14"/>
  <c r="U117" i="14"/>
  <c r="E45" i="33" s="1"/>
  <c r="W117" i="14"/>
  <c r="G45" i="33" s="1"/>
  <c r="Y10" i="14"/>
  <c r="Y117" i="14" s="1"/>
  <c r="X160" i="14"/>
  <c r="V160" i="14"/>
  <c r="V160" i="22"/>
  <c r="W160" i="24"/>
  <c r="V160" i="31"/>
  <c r="U160" i="31"/>
  <c r="X160" i="31"/>
  <c r="Y160" i="14"/>
  <c r="Y160" i="42"/>
  <c r="T160" i="14"/>
  <c r="X160" i="42"/>
  <c r="Y160" i="21"/>
  <c r="W160" i="21"/>
  <c r="W160" i="22"/>
  <c r="T160" i="22"/>
  <c r="X160" i="24"/>
  <c r="Y160" i="24"/>
  <c r="Z156" i="24" s="1"/>
  <c r="W160" i="26"/>
  <c r="U160" i="26"/>
  <c r="V160" i="30"/>
  <c r="U160" i="30"/>
  <c r="W160" i="28"/>
  <c r="W160" i="14"/>
  <c r="V160" i="42"/>
  <c r="V160" i="21"/>
  <c r="X160" i="22"/>
  <c r="V160" i="24"/>
  <c r="U160" i="24"/>
  <c r="W160" i="31"/>
  <c r="Y159" i="15"/>
  <c r="W159" i="15"/>
  <c r="V159" i="15"/>
  <c r="U159" i="15"/>
  <c r="W159" i="19"/>
  <c r="T159" i="19"/>
  <c r="Y159" i="21"/>
  <c r="T159" i="26"/>
  <c r="Y159" i="26"/>
  <c r="Z156" i="26" s="1"/>
  <c r="W159" i="26"/>
  <c r="X159" i="26"/>
  <c r="T159" i="21"/>
  <c r="V159" i="17"/>
  <c r="X159" i="32"/>
  <c r="W159" i="32"/>
  <c r="U159" i="17"/>
  <c r="X159" i="15"/>
  <c r="V159" i="14"/>
  <c r="T159" i="18"/>
  <c r="Y159" i="19"/>
  <c r="U159" i="21"/>
  <c r="W159" i="21"/>
  <c r="U159" i="26"/>
  <c r="Y159" i="30"/>
  <c r="Y159" i="17"/>
  <c r="W158" i="29"/>
  <c r="U158" i="14"/>
  <c r="W158" i="42"/>
  <c r="V158" i="16"/>
  <c r="U158" i="16"/>
  <c r="X158" i="16"/>
  <c r="W158" i="25"/>
  <c r="V158" i="42"/>
  <c r="T158" i="28"/>
  <c r="W158" i="28"/>
  <c r="X158" i="28"/>
  <c r="Y158" i="42"/>
  <c r="V158" i="22"/>
  <c r="U158" i="22"/>
  <c r="X158" i="23"/>
  <c r="V158" i="23"/>
  <c r="W158" i="23"/>
  <c r="T158" i="23"/>
  <c r="V158" i="25"/>
  <c r="U158" i="29"/>
  <c r="Y158" i="29"/>
  <c r="T110" i="28" l="1"/>
  <c r="T182" i="28"/>
  <c r="T136" i="28"/>
  <c r="T156" i="28"/>
  <c r="T149" i="28"/>
  <c r="W156" i="30"/>
  <c r="U182" i="32"/>
  <c r="U149" i="32"/>
  <c r="U136" i="32"/>
  <c r="U110" i="32"/>
  <c r="U156" i="32"/>
  <c r="Q6" i="24"/>
  <c r="U6" i="24"/>
  <c r="U136" i="20"/>
  <c r="U156" i="20"/>
  <c r="U110" i="20"/>
  <c r="U182" i="20"/>
  <c r="U149" i="20"/>
  <c r="X6" i="31"/>
  <c r="B1" i="31"/>
  <c r="W149" i="30"/>
  <c r="U149" i="41"/>
  <c r="U156" i="41"/>
  <c r="U182" i="41"/>
  <c r="U136" i="41"/>
  <c r="U110" i="41"/>
  <c r="U149" i="23"/>
  <c r="U110" i="23"/>
  <c r="U136" i="23"/>
  <c r="U182" i="23"/>
  <c r="U156" i="23"/>
  <c r="V149" i="41"/>
  <c r="V182" i="41"/>
  <c r="V110" i="41"/>
  <c r="V156" i="41"/>
  <c r="V136" i="41"/>
  <c r="V6" i="20"/>
  <c r="R6" i="20"/>
  <c r="W149" i="31"/>
  <c r="W156" i="31"/>
  <c r="W110" i="31"/>
  <c r="W136" i="31"/>
  <c r="U136" i="15"/>
  <c r="W136" i="30"/>
  <c r="S6" i="41"/>
  <c r="W6" i="41"/>
  <c r="U136" i="28"/>
  <c r="U149" i="28"/>
  <c r="U156" i="28"/>
  <c r="U110" i="28"/>
  <c r="U182" i="28"/>
  <c r="U6" i="14"/>
  <c r="Q6" i="14"/>
  <c r="W110" i="30"/>
  <c r="U110" i="16"/>
  <c r="U156" i="16"/>
  <c r="U136" i="16"/>
  <c r="U149" i="16"/>
  <c r="U182" i="16"/>
  <c r="Q6" i="18"/>
  <c r="U6" i="18"/>
  <c r="Q6" i="19"/>
  <c r="U6" i="19"/>
  <c r="W6" i="42"/>
  <c r="S6" i="42"/>
  <c r="Q6" i="25"/>
  <c r="U6" i="25"/>
  <c r="V182" i="42"/>
  <c r="V149" i="42"/>
  <c r="V136" i="42"/>
  <c r="V156" i="42"/>
  <c r="V110" i="42"/>
  <c r="W6" i="23"/>
  <c r="S6" i="23"/>
  <c r="W6" i="16"/>
  <c r="S6" i="16"/>
  <c r="X6" i="30"/>
  <c r="B1" i="30"/>
  <c r="Z110" i="24"/>
  <c r="F45" i="33"/>
  <c r="EU3" i="26"/>
  <c r="EX2" i="26"/>
  <c r="ET3" i="26"/>
  <c r="EV3" i="26"/>
  <c r="ES3" i="26"/>
  <c r="CS3" i="15"/>
  <c r="CX2" i="15"/>
  <c r="DM3" i="32"/>
  <c r="DR2" i="32"/>
  <c r="DR3" i="32" s="1"/>
  <c r="V110" i="15"/>
  <c r="V149" i="15"/>
  <c r="V182" i="15"/>
  <c r="V136" i="15"/>
  <c r="V156" i="15"/>
  <c r="FD3" i="24"/>
  <c r="FB3" i="24"/>
  <c r="FA3" i="24"/>
  <c r="FF2" i="24"/>
  <c r="FC3" i="24"/>
  <c r="FF3" i="30"/>
  <c r="FJ2" i="30"/>
  <c r="FH3" i="30"/>
  <c r="FG3" i="30"/>
  <c r="FE3" i="30"/>
  <c r="X6" i="15"/>
  <c r="B1" i="15"/>
  <c r="F47" i="33"/>
  <c r="Y150" i="24"/>
  <c r="Z149" i="24" s="1"/>
  <c r="Y138" i="24"/>
  <c r="Z136" i="24" s="1"/>
  <c r="Y120" i="24"/>
  <c r="U7" i="14"/>
  <c r="W7" i="14"/>
  <c r="T7" i="14"/>
  <c r="V7" i="14"/>
  <c r="X7" i="14"/>
  <c r="AH6" i="14"/>
  <c r="U7" i="16"/>
  <c r="V7" i="16"/>
  <c r="W7" i="16"/>
  <c r="X7" i="16"/>
  <c r="T7" i="16"/>
  <c r="AH6" i="16"/>
  <c r="EU3" i="41"/>
  <c r="ET3" i="41"/>
  <c r="EV3" i="41"/>
  <c r="EX2" i="41"/>
  <c r="ES3" i="41"/>
  <c r="CP3" i="15"/>
  <c r="CO3" i="15"/>
  <c r="CQ3" i="15" s="1"/>
  <c r="CR3" i="15"/>
  <c r="DE3" i="42"/>
  <c r="DD3" i="42"/>
  <c r="DF3" i="42" s="1"/>
  <c r="DG3" i="42"/>
  <c r="CX2" i="22"/>
  <c r="CS3" i="22"/>
  <c r="DN3" i="30"/>
  <c r="DP3" i="30" s="1"/>
  <c r="DQ3" i="30"/>
  <c r="DO3" i="30"/>
  <c r="DR2" i="41"/>
  <c r="DR3" i="41" s="1"/>
  <c r="DM3" i="41"/>
  <c r="DN3" i="29"/>
  <c r="DP3" i="29" s="1"/>
  <c r="DQ3" i="29"/>
  <c r="DO3" i="29"/>
  <c r="FB3" i="19"/>
  <c r="FF2" i="19"/>
  <c r="FC3" i="19"/>
  <c r="FA3" i="19"/>
  <c r="FD3" i="19"/>
  <c r="EX2" i="16"/>
  <c r="EU3" i="16"/>
  <c r="EV3" i="16"/>
  <c r="ES3" i="16"/>
  <c r="ET3" i="16"/>
  <c r="FN2" i="21"/>
  <c r="FL3" i="21"/>
  <c r="FK3" i="21"/>
  <c r="FJ3" i="21"/>
  <c r="FI3" i="21"/>
  <c r="FL3" i="28"/>
  <c r="FK3" i="28"/>
  <c r="FN2" i="28"/>
  <c r="FI3" i="28"/>
  <c r="FJ3" i="28"/>
  <c r="Y184" i="20"/>
  <c r="Z182" i="20" s="1"/>
  <c r="Y137" i="20"/>
  <c r="Z136" i="20" s="1"/>
  <c r="Y150" i="20"/>
  <c r="Z149" i="20" s="1"/>
  <c r="Y108" i="20"/>
  <c r="I11" i="33" s="1"/>
  <c r="Y127" i="20"/>
  <c r="Y184" i="42"/>
  <c r="Z182" i="42" s="1"/>
  <c r="Y108" i="42"/>
  <c r="I24" i="33" s="1"/>
  <c r="J24" i="33" s="1"/>
  <c r="D121" i="34" s="1"/>
  <c r="V7" i="25"/>
  <c r="X7" i="25"/>
  <c r="U7" i="25"/>
  <c r="W7" i="25"/>
  <c r="T7" i="25"/>
  <c r="AH6" i="25"/>
  <c r="U182" i="42"/>
  <c r="U156" i="42"/>
  <c r="U136" i="42"/>
  <c r="U110" i="42"/>
  <c r="U149" i="42"/>
  <c r="U8" i="18"/>
  <c r="W8" i="18"/>
  <c r="T8" i="18"/>
  <c r="V8" i="18"/>
  <c r="X8" i="18"/>
  <c r="AH6" i="18"/>
  <c r="T7" i="17"/>
  <c r="V7" i="17"/>
  <c r="X7" i="17"/>
  <c r="W7" i="17"/>
  <c r="U7" i="17"/>
  <c r="AH6" i="17"/>
  <c r="CS3" i="21"/>
  <c r="CX2" i="21"/>
  <c r="EU3" i="20"/>
  <c r="ET3" i="20"/>
  <c r="ES3" i="20"/>
  <c r="EV3" i="20"/>
  <c r="EX2" i="20"/>
  <c r="CX2" i="16"/>
  <c r="CS3" i="16"/>
  <c r="EX3" i="25"/>
  <c r="EW3" i="25"/>
  <c r="EZ3" i="25"/>
  <c r="EY3" i="25"/>
  <c r="FB2" i="25"/>
  <c r="FC3" i="15"/>
  <c r="FF2" i="15"/>
  <c r="FA3" i="15"/>
  <c r="FB3" i="15"/>
  <c r="FD3" i="15"/>
  <c r="DR2" i="17"/>
  <c r="DR3" i="17" s="1"/>
  <c r="DM3" i="17"/>
  <c r="DE3" i="28"/>
  <c r="DD3" i="28"/>
  <c r="DF3" i="28" s="1"/>
  <c r="DG3" i="28"/>
  <c r="W110" i="21"/>
  <c r="W149" i="21"/>
  <c r="W182" i="21"/>
  <c r="W136" i="21"/>
  <c r="W156" i="21"/>
  <c r="V156" i="28"/>
  <c r="V149" i="28"/>
  <c r="V182" i="28"/>
  <c r="V136" i="28"/>
  <c r="V110" i="28"/>
  <c r="ES3" i="14"/>
  <c r="EV3" i="14"/>
  <c r="EX2" i="14"/>
  <c r="EU3" i="14"/>
  <c r="ET3" i="14"/>
  <c r="DR2" i="20"/>
  <c r="DR3" i="20" s="1"/>
  <c r="DM3" i="20"/>
  <c r="U7" i="23"/>
  <c r="W7" i="23"/>
  <c r="V7" i="23"/>
  <c r="X7" i="23"/>
  <c r="T7" i="23"/>
  <c r="AH6" i="23"/>
  <c r="DH3" i="18"/>
  <c r="DM2" i="18"/>
  <c r="DL3" i="32"/>
  <c r="DJ3" i="32"/>
  <c r="DI3" i="32"/>
  <c r="DK3" i="32" s="1"/>
  <c r="Y120" i="28"/>
  <c r="Z110" i="28" s="1"/>
  <c r="Y150" i="28"/>
  <c r="Z149" i="28" s="1"/>
  <c r="U8" i="14"/>
  <c r="U113" i="14" s="1"/>
  <c r="W8" i="14"/>
  <c r="W113" i="14" s="1"/>
  <c r="X8" i="14"/>
  <c r="X113" i="14" s="1"/>
  <c r="T8" i="14"/>
  <c r="V8" i="14"/>
  <c r="V113" i="14" s="1"/>
  <c r="X7" i="30"/>
  <c r="W7" i="30"/>
  <c r="T7" i="30"/>
  <c r="V7" i="30"/>
  <c r="U7" i="30"/>
  <c r="AH6" i="30"/>
  <c r="Y137" i="28"/>
  <c r="Z136" i="28" s="1"/>
  <c r="CR3" i="21"/>
  <c r="CP3" i="21"/>
  <c r="CO3" i="21"/>
  <c r="CQ3" i="21" s="1"/>
  <c r="CR3" i="16"/>
  <c r="CO3" i="16"/>
  <c r="CQ3" i="16" s="1"/>
  <c r="CP3" i="16"/>
  <c r="DI3" i="26"/>
  <c r="DK3" i="26" s="1"/>
  <c r="DL3" i="26"/>
  <c r="DJ3" i="26"/>
  <c r="DJ3" i="17"/>
  <c r="DI3" i="17"/>
  <c r="DK3" i="17" s="1"/>
  <c r="DL3" i="17"/>
  <c r="FC3" i="17"/>
  <c r="FF2" i="17"/>
  <c r="FB3" i="17"/>
  <c r="FA3" i="17"/>
  <c r="FD3" i="17"/>
  <c r="DH3" i="28"/>
  <c r="DM2" i="28"/>
  <c r="DH2" i="31"/>
  <c r="DC3" i="31"/>
  <c r="FC3" i="31"/>
  <c r="FA3" i="31"/>
  <c r="FF2" i="31"/>
  <c r="FD3" i="31"/>
  <c r="FB3" i="31"/>
  <c r="W6" i="28"/>
  <c r="S6" i="28"/>
  <c r="Q6" i="17"/>
  <c r="U6" i="17"/>
  <c r="V182" i="26"/>
  <c r="V149" i="26"/>
  <c r="V110" i="26"/>
  <c r="V136" i="26"/>
  <c r="V156" i="26"/>
  <c r="T7" i="15"/>
  <c r="V7" i="15"/>
  <c r="U7" i="15"/>
  <c r="W7" i="15"/>
  <c r="X7" i="15"/>
  <c r="AH6" i="15"/>
  <c r="CR3" i="22"/>
  <c r="CO3" i="22"/>
  <c r="CQ3" i="22" s="1"/>
  <c r="CP3" i="22"/>
  <c r="DS3" i="30"/>
  <c r="DU3" i="30" s="1"/>
  <c r="DV3" i="30"/>
  <c r="DT3" i="30"/>
  <c r="DL3" i="41"/>
  <c r="DJ3" i="41"/>
  <c r="DI3" i="41"/>
  <c r="DK3" i="41" s="1"/>
  <c r="I47" i="33"/>
  <c r="J47" i="33" s="1"/>
  <c r="Y160" i="22"/>
  <c r="Z156" i="22" s="1"/>
  <c r="H54" i="33"/>
  <c r="F54" i="33"/>
  <c r="W7" i="19"/>
  <c r="U7" i="19"/>
  <c r="X7" i="19"/>
  <c r="V7" i="19"/>
  <c r="T7" i="19"/>
  <c r="AH6" i="19"/>
  <c r="Y160" i="20"/>
  <c r="Z156" i="20" s="1"/>
  <c r="CP3" i="23"/>
  <c r="CO3" i="23"/>
  <c r="CQ3" i="23" s="1"/>
  <c r="CR3" i="23"/>
  <c r="FC3" i="22"/>
  <c r="FF2" i="22"/>
  <c r="FA3" i="22"/>
  <c r="FB3" i="22"/>
  <c r="FD3" i="22"/>
  <c r="CY3" i="31"/>
  <c r="DA3" i="31" s="1"/>
  <c r="DB3" i="31"/>
  <c r="CZ3" i="31"/>
  <c r="X6" i="22"/>
  <c r="B1" i="22"/>
  <c r="DV3" i="42"/>
  <c r="DT3" i="42"/>
  <c r="DS3" i="42"/>
  <c r="DU3" i="42" s="1"/>
  <c r="FM3" i="29"/>
  <c r="FO3" i="29"/>
  <c r="FR2" i="29"/>
  <c r="FN3" i="29"/>
  <c r="FP3" i="29"/>
  <c r="U8" i="19"/>
  <c r="U158" i="19" s="1"/>
  <c r="W8" i="19"/>
  <c r="T8" i="19"/>
  <c r="V8" i="19"/>
  <c r="X8" i="19"/>
  <c r="CS3" i="23"/>
  <c r="CX2" i="23"/>
  <c r="FE3" i="32"/>
  <c r="FG3" i="32"/>
  <c r="FJ2" i="32"/>
  <c r="FH3" i="32"/>
  <c r="FF3" i="32"/>
  <c r="T182" i="17"/>
  <c r="T110" i="17"/>
  <c r="T136" i="17"/>
  <c r="T149" i="17"/>
  <c r="T156" i="17"/>
  <c r="T182" i="32"/>
  <c r="T149" i="32"/>
  <c r="T156" i="32"/>
  <c r="T110" i="32"/>
  <c r="T136" i="32"/>
  <c r="T7" i="29"/>
  <c r="U7" i="29"/>
  <c r="V7" i="29"/>
  <c r="W7" i="29"/>
  <c r="X7" i="29"/>
  <c r="AH6" i="29"/>
  <c r="DD3" i="18"/>
  <c r="DF3" i="18" s="1"/>
  <c r="DE3" i="18"/>
  <c r="DG3" i="18"/>
  <c r="DT3" i="26"/>
  <c r="DV3" i="26"/>
  <c r="DS3" i="26"/>
  <c r="DU3" i="26" s="1"/>
  <c r="DO3" i="42"/>
  <c r="DN3" i="42"/>
  <c r="DP3" i="42" s="1"/>
  <c r="DQ3" i="42"/>
  <c r="Y117" i="32"/>
  <c r="Z110" i="32" s="1"/>
  <c r="Y137" i="32"/>
  <c r="Z136" i="32" s="1"/>
  <c r="Y150" i="32"/>
  <c r="Z149" i="32" s="1"/>
  <c r="Y157" i="32"/>
  <c r="Z156" i="32" s="1"/>
  <c r="AA144" i="32" s="1"/>
  <c r="Y108" i="32"/>
  <c r="I23" i="33" s="1"/>
  <c r="Y184" i="32"/>
  <c r="Z182" i="32" s="1"/>
  <c r="Y137" i="31"/>
  <c r="Z136" i="31" s="1"/>
  <c r="Y108" i="31"/>
  <c r="I22" i="33" s="1"/>
  <c r="Y157" i="31"/>
  <c r="Z156" i="31" s="1"/>
  <c r="Y183" i="31"/>
  <c r="Z182" i="31" s="1"/>
  <c r="Y150" i="31"/>
  <c r="Z149" i="31" s="1"/>
  <c r="Y123" i="31"/>
  <c r="Z110" i="31" s="1"/>
  <c r="Y157" i="28"/>
  <c r="Z156" i="28" s="1"/>
  <c r="Y108" i="28"/>
  <c r="I19" i="33" s="1"/>
  <c r="Y184" i="28"/>
  <c r="Z182" i="28" s="1"/>
  <c r="Y150" i="26"/>
  <c r="Z149" i="26" s="1"/>
  <c r="Y123" i="26"/>
  <c r="Y137" i="26"/>
  <c r="Z136" i="26" s="1"/>
  <c r="Y183" i="26"/>
  <c r="Z182" i="26" s="1"/>
  <c r="Y160" i="25"/>
  <c r="Y120" i="41"/>
  <c r="Z110" i="41" s="1"/>
  <c r="Y138" i="41"/>
  <c r="Z136" i="41" s="1"/>
  <c r="Y157" i="41"/>
  <c r="Z156" i="41" s="1"/>
  <c r="Y108" i="41"/>
  <c r="Y184" i="41"/>
  <c r="Z182" i="41" s="1"/>
  <c r="Y150" i="41"/>
  <c r="Z149" i="41" s="1"/>
  <c r="J15" i="33"/>
  <c r="D89" i="34" s="1"/>
  <c r="D34" i="34"/>
  <c r="Y108" i="22"/>
  <c r="I13" i="33" s="1"/>
  <c r="Y137" i="22"/>
  <c r="Z136" i="22" s="1"/>
  <c r="Y117" i="22"/>
  <c r="Z110" i="22" s="1"/>
  <c r="Y150" i="22"/>
  <c r="Z149" i="22" s="1"/>
  <c r="D32" i="34"/>
  <c r="J13" i="33"/>
  <c r="D87" i="34" s="1"/>
  <c r="Z156" i="21"/>
  <c r="J12" i="33"/>
  <c r="D86" i="34" s="1"/>
  <c r="D31" i="34"/>
  <c r="I50" i="33"/>
  <c r="J50" i="33" s="1"/>
  <c r="S119" i="34"/>
  <c r="J102" i="33"/>
  <c r="Y138" i="17"/>
  <c r="Y120" i="17"/>
  <c r="J57" i="33"/>
  <c r="S118" i="34"/>
  <c r="J74" i="33"/>
  <c r="J60" i="33"/>
  <c r="Y160" i="16"/>
  <c r="Y137" i="16"/>
  <c r="Y116" i="16"/>
  <c r="I44" i="33" s="1"/>
  <c r="J44" i="33" s="1"/>
  <c r="S51" i="34"/>
  <c r="S93" i="34"/>
  <c r="J58" i="33"/>
  <c r="S115" i="34"/>
  <c r="J69" i="33"/>
  <c r="S61" i="34"/>
  <c r="J97" i="33"/>
  <c r="J67" i="33"/>
  <c r="J70" i="33"/>
  <c r="S98" i="34"/>
  <c r="S49" i="34"/>
  <c r="S62" i="34"/>
  <c r="S48" i="34"/>
  <c r="S91" i="34"/>
  <c r="J73" i="33"/>
  <c r="S60" i="34"/>
  <c r="S52" i="34"/>
  <c r="S46" i="34"/>
  <c r="J106" i="33"/>
  <c r="J98" i="33"/>
  <c r="S47" i="34"/>
  <c r="J96" i="33"/>
  <c r="J43" i="33"/>
  <c r="S100" i="34"/>
  <c r="J80" i="33"/>
  <c r="S57" i="34"/>
  <c r="S56" i="34"/>
  <c r="S64" i="34"/>
  <c r="S30" i="34"/>
  <c r="S58" i="34"/>
  <c r="J93" i="33"/>
  <c r="S6" i="20" l="1"/>
  <c r="W6" i="20"/>
  <c r="X110" i="30"/>
  <c r="X182" i="30"/>
  <c r="X149" i="30"/>
  <c r="X156" i="30"/>
  <c r="X136" i="30"/>
  <c r="U156" i="18"/>
  <c r="U182" i="18"/>
  <c r="U110" i="18"/>
  <c r="U136" i="18"/>
  <c r="U149" i="18"/>
  <c r="R6" i="14"/>
  <c r="V6" i="14"/>
  <c r="X6" i="41"/>
  <c r="B1" i="41"/>
  <c r="V182" i="20"/>
  <c r="V149" i="20"/>
  <c r="V136" i="20"/>
  <c r="V156" i="20"/>
  <c r="V110" i="20"/>
  <c r="U156" i="24"/>
  <c r="U182" i="24"/>
  <c r="U149" i="24"/>
  <c r="U136" i="24"/>
  <c r="U110" i="24"/>
  <c r="W110" i="42"/>
  <c r="W136" i="42"/>
  <c r="W182" i="42"/>
  <c r="W156" i="42"/>
  <c r="W149" i="42"/>
  <c r="W149" i="41"/>
  <c r="W182" i="41"/>
  <c r="W110" i="41"/>
  <c r="W156" i="41"/>
  <c r="W136" i="41"/>
  <c r="B1" i="16"/>
  <c r="X6" i="16"/>
  <c r="V6" i="18"/>
  <c r="R6" i="18"/>
  <c r="U182" i="14"/>
  <c r="U149" i="14"/>
  <c r="U110" i="14"/>
  <c r="U156" i="14"/>
  <c r="U136" i="14"/>
  <c r="V6" i="24"/>
  <c r="R6" i="24"/>
  <c r="U182" i="19"/>
  <c r="U110" i="19"/>
  <c r="U149" i="19"/>
  <c r="U156" i="19"/>
  <c r="U136" i="19"/>
  <c r="R6" i="19"/>
  <c r="V6" i="19"/>
  <c r="W182" i="16"/>
  <c r="W149" i="16"/>
  <c r="W156" i="16"/>
  <c r="W136" i="16"/>
  <c r="W110" i="16"/>
  <c r="U182" i="25"/>
  <c r="U136" i="25"/>
  <c r="U110" i="25"/>
  <c r="U149" i="25"/>
  <c r="U156" i="25"/>
  <c r="X182" i="31"/>
  <c r="X136" i="31"/>
  <c r="X110" i="31"/>
  <c r="X149" i="31"/>
  <c r="X156" i="31"/>
  <c r="X6" i="23"/>
  <c r="B1" i="23"/>
  <c r="V6" i="25"/>
  <c r="R6" i="25"/>
  <c r="W182" i="23"/>
  <c r="W149" i="23"/>
  <c r="W110" i="23"/>
  <c r="W136" i="23"/>
  <c r="W156" i="23"/>
  <c r="X6" i="42"/>
  <c r="B1" i="42"/>
  <c r="T184" i="15"/>
  <c r="T138" i="15"/>
  <c r="T108" i="15"/>
  <c r="D6" i="33" s="1"/>
  <c r="T114" i="15"/>
  <c r="D42" i="33" s="1"/>
  <c r="T151" i="15"/>
  <c r="T158" i="15"/>
  <c r="Y7" i="15"/>
  <c r="DL3" i="28"/>
  <c r="DI3" i="28"/>
  <c r="DK3" i="28" s="1"/>
  <c r="DJ3" i="28"/>
  <c r="X108" i="30"/>
  <c r="H21" i="33" s="1"/>
  <c r="X183" i="30"/>
  <c r="X150" i="30"/>
  <c r="X137" i="30"/>
  <c r="X118" i="30"/>
  <c r="X158" i="30"/>
  <c r="X108" i="23"/>
  <c r="H14" i="33" s="1"/>
  <c r="X183" i="23"/>
  <c r="X137" i="23"/>
  <c r="X150" i="23"/>
  <c r="X111" i="23"/>
  <c r="X159" i="23"/>
  <c r="DC2" i="21"/>
  <c r="CX3" i="21"/>
  <c r="X183" i="25"/>
  <c r="X137" i="25"/>
  <c r="X113" i="25"/>
  <c r="X150" i="25"/>
  <c r="X157" i="25"/>
  <c r="X108" i="25"/>
  <c r="H17" i="33" s="1"/>
  <c r="U184" i="16"/>
  <c r="U112" i="16"/>
  <c r="E40" i="33" s="1"/>
  <c r="U159" i="16"/>
  <c r="U138" i="16"/>
  <c r="U108" i="16"/>
  <c r="E7" i="33" s="1"/>
  <c r="U151" i="16"/>
  <c r="FN2" i="30"/>
  <c r="FI3" i="30"/>
  <c r="FL3" i="30"/>
  <c r="FJ3" i="30"/>
  <c r="FK3" i="30"/>
  <c r="V108" i="29"/>
  <c r="F20" i="33" s="1"/>
  <c r="V183" i="29"/>
  <c r="V150" i="29"/>
  <c r="V137" i="29"/>
  <c r="V159" i="29"/>
  <c r="T160" i="19"/>
  <c r="T184" i="19"/>
  <c r="T157" i="19"/>
  <c r="T138" i="19"/>
  <c r="T128" i="19"/>
  <c r="D56" i="33" s="1"/>
  <c r="Y7" i="19"/>
  <c r="T108" i="19"/>
  <c r="D10" i="33" s="1"/>
  <c r="T150" i="19"/>
  <c r="V108" i="23"/>
  <c r="F14" i="33" s="1"/>
  <c r="V183" i="23"/>
  <c r="V150" i="23"/>
  <c r="V159" i="23"/>
  <c r="V137" i="23"/>
  <c r="V111" i="23"/>
  <c r="DQ3" i="20"/>
  <c r="DO3" i="20"/>
  <c r="DN3" i="20"/>
  <c r="DP3" i="20" s="1"/>
  <c r="CW3" i="16"/>
  <c r="CT3" i="16"/>
  <c r="CV3" i="16" s="1"/>
  <c r="CU3" i="16"/>
  <c r="CW3" i="21"/>
  <c r="CT3" i="21"/>
  <c r="CV3" i="21" s="1"/>
  <c r="CU3" i="21"/>
  <c r="X150" i="18"/>
  <c r="X160" i="18"/>
  <c r="H88" i="33" s="1"/>
  <c r="X108" i="18"/>
  <c r="H9" i="33" s="1"/>
  <c r="X125" i="18"/>
  <c r="H53" i="33" s="1"/>
  <c r="X138" i="18"/>
  <c r="X183" i="18"/>
  <c r="V108" i="25"/>
  <c r="F17" i="33" s="1"/>
  <c r="V183" i="25"/>
  <c r="V113" i="25"/>
  <c r="F41" i="33" s="1"/>
  <c r="V157" i="25"/>
  <c r="V137" i="25"/>
  <c r="V150" i="25"/>
  <c r="DO3" i="41"/>
  <c r="DN3" i="41"/>
  <c r="DP3" i="41" s="1"/>
  <c r="DQ3" i="41"/>
  <c r="W108" i="19"/>
  <c r="G10" i="33" s="1"/>
  <c r="W158" i="19"/>
  <c r="FJ2" i="22"/>
  <c r="FE3" i="22"/>
  <c r="FG3" i="22"/>
  <c r="FH3" i="22"/>
  <c r="FF3" i="22"/>
  <c r="CX3" i="23"/>
  <c r="DC2" i="23"/>
  <c r="X184" i="19"/>
  <c r="X157" i="19"/>
  <c r="X138" i="19"/>
  <c r="X150" i="19"/>
  <c r="X128" i="19"/>
  <c r="H56" i="33" s="1"/>
  <c r="U149" i="17"/>
  <c r="U110" i="17"/>
  <c r="U156" i="17"/>
  <c r="U182" i="17"/>
  <c r="U136" i="17"/>
  <c r="U108" i="23"/>
  <c r="E14" i="33" s="1"/>
  <c r="U183" i="23"/>
  <c r="U150" i="23"/>
  <c r="U159" i="23"/>
  <c r="U137" i="23"/>
  <c r="U111" i="23"/>
  <c r="CU3" i="23"/>
  <c r="CW3" i="23"/>
  <c r="CT3" i="23"/>
  <c r="CV3" i="23" s="1"/>
  <c r="FS3" i="29"/>
  <c r="FR3" i="29"/>
  <c r="FQ3" i="29"/>
  <c r="FT3" i="29"/>
  <c r="U157" i="19"/>
  <c r="U138" i="19"/>
  <c r="U128" i="19"/>
  <c r="E56" i="33" s="1"/>
  <c r="U184" i="19"/>
  <c r="U150" i="19"/>
  <c r="U108" i="19"/>
  <c r="E10" i="33" s="1"/>
  <c r="X138" i="15"/>
  <c r="X114" i="15"/>
  <c r="H42" i="33" s="1"/>
  <c r="X108" i="15"/>
  <c r="H6" i="33" s="1"/>
  <c r="X158" i="15"/>
  <c r="X151" i="15"/>
  <c r="X184" i="15"/>
  <c r="V6" i="17"/>
  <c r="R6" i="17"/>
  <c r="FF3" i="17"/>
  <c r="FE3" i="17"/>
  <c r="FJ2" i="17"/>
  <c r="FG3" i="17"/>
  <c r="FH3" i="17"/>
  <c r="U108" i="30"/>
  <c r="E21" i="33" s="1"/>
  <c r="U118" i="30"/>
  <c r="U150" i="30"/>
  <c r="U183" i="30"/>
  <c r="U158" i="30"/>
  <c r="U137" i="30"/>
  <c r="DR2" i="18"/>
  <c r="DR3" i="18" s="1"/>
  <c r="DM3" i="18"/>
  <c r="FB3" i="25"/>
  <c r="FC3" i="25"/>
  <c r="FA3" i="25"/>
  <c r="FF2" i="25"/>
  <c r="FD3" i="25"/>
  <c r="W118" i="17"/>
  <c r="W137" i="17"/>
  <c r="W157" i="17"/>
  <c r="W184" i="17"/>
  <c r="W108" i="17"/>
  <c r="G8" i="33" s="1"/>
  <c r="W150" i="17"/>
  <c r="W108" i="18"/>
  <c r="G9" i="33" s="1"/>
  <c r="W125" i="18"/>
  <c r="G53" i="33" s="1"/>
  <c r="W138" i="18"/>
  <c r="W183" i="18"/>
  <c r="W150" i="18"/>
  <c r="W160" i="18"/>
  <c r="Z110" i="20"/>
  <c r="I55" i="33"/>
  <c r="J55" i="33" s="1"/>
  <c r="FG3" i="19"/>
  <c r="FJ2" i="19"/>
  <c r="FE3" i="19"/>
  <c r="FF3" i="19"/>
  <c r="FH3" i="19"/>
  <c r="T138" i="16"/>
  <c r="T112" i="16"/>
  <c r="D40" i="33" s="1"/>
  <c r="T108" i="16"/>
  <c r="D7" i="33" s="1"/>
  <c r="Y7" i="16"/>
  <c r="T159" i="16"/>
  <c r="D87" i="33" s="1"/>
  <c r="T184" i="16"/>
  <c r="T151" i="16"/>
  <c r="Y7" i="14"/>
  <c r="T111" i="14"/>
  <c r="T157" i="14"/>
  <c r="T150" i="14"/>
  <c r="T108" i="14"/>
  <c r="D5" i="33" s="1"/>
  <c r="T183" i="14"/>
  <c r="T137" i="14"/>
  <c r="X149" i="15"/>
  <c r="X156" i="15"/>
  <c r="X182" i="15"/>
  <c r="X136" i="15"/>
  <c r="X110" i="15"/>
  <c r="DV3" i="32"/>
  <c r="DT3" i="32"/>
  <c r="DS3" i="32"/>
  <c r="DU3" i="32" s="1"/>
  <c r="W183" i="29"/>
  <c r="W150" i="29"/>
  <c r="W108" i="29"/>
  <c r="G20" i="33" s="1"/>
  <c r="W137" i="29"/>
  <c r="W159" i="29"/>
  <c r="FK3" i="32"/>
  <c r="FJ3" i="32"/>
  <c r="FI3" i="32"/>
  <c r="FL3" i="32"/>
  <c r="FN2" i="32"/>
  <c r="U183" i="29"/>
  <c r="U137" i="29"/>
  <c r="U150" i="29"/>
  <c r="U108" i="29"/>
  <c r="E20" i="33" s="1"/>
  <c r="U159" i="29"/>
  <c r="V184" i="19"/>
  <c r="V138" i="19"/>
  <c r="V157" i="19"/>
  <c r="V150" i="19"/>
  <c r="V128" i="19"/>
  <c r="F56" i="33" s="1"/>
  <c r="FG3" i="31"/>
  <c r="FF3" i="31"/>
  <c r="FH3" i="31"/>
  <c r="FE3" i="31"/>
  <c r="FJ2" i="31"/>
  <c r="DT3" i="20"/>
  <c r="DV3" i="20"/>
  <c r="DS3" i="20"/>
  <c r="DU3" i="20" s="1"/>
  <c r="DC2" i="16"/>
  <c r="CX3" i="16"/>
  <c r="X108" i="14"/>
  <c r="H5" i="33" s="1"/>
  <c r="X111" i="14"/>
  <c r="H39" i="33" s="1"/>
  <c r="X157" i="14"/>
  <c r="H85" i="33" s="1"/>
  <c r="X137" i="14"/>
  <c r="X183" i="14"/>
  <c r="X150" i="14"/>
  <c r="X149" i="22"/>
  <c r="X110" i="22"/>
  <c r="X156" i="22"/>
  <c r="X182" i="22"/>
  <c r="X136" i="22"/>
  <c r="H41" i="33"/>
  <c r="U108" i="17"/>
  <c r="E8" i="33" s="1"/>
  <c r="U157" i="17"/>
  <c r="U150" i="17"/>
  <c r="U137" i="17"/>
  <c r="U118" i="17"/>
  <c r="U184" i="17"/>
  <c r="V157" i="14"/>
  <c r="V111" i="14"/>
  <c r="F39" i="33" s="1"/>
  <c r="V137" i="14"/>
  <c r="V108" i="14"/>
  <c r="F5" i="33" s="1"/>
  <c r="V150" i="14"/>
  <c r="V183" i="14"/>
  <c r="EZ3" i="26"/>
  <c r="EX3" i="26"/>
  <c r="EW3" i="26"/>
  <c r="FB2" i="26"/>
  <c r="EY3" i="26"/>
  <c r="X108" i="19"/>
  <c r="H10" i="33" s="1"/>
  <c r="X158" i="19"/>
  <c r="W160" i="19"/>
  <c r="W157" i="19"/>
  <c r="W150" i="19"/>
  <c r="W138" i="19"/>
  <c r="W128" i="19"/>
  <c r="G56" i="33" s="1"/>
  <c r="W184" i="19"/>
  <c r="W114" i="15"/>
  <c r="G42" i="33" s="1"/>
  <c r="W184" i="15"/>
  <c r="W138" i="15"/>
  <c r="W108" i="15"/>
  <c r="G6" i="33" s="1"/>
  <c r="W158" i="15"/>
  <c r="W151" i="15"/>
  <c r="G79" i="33" s="1"/>
  <c r="DD3" i="31"/>
  <c r="DF3" i="31" s="1"/>
  <c r="DE3" i="31"/>
  <c r="DG3" i="31"/>
  <c r="V183" i="30"/>
  <c r="V108" i="30"/>
  <c r="F21" i="33" s="1"/>
  <c r="V150" i="30"/>
  <c r="V118" i="30"/>
  <c r="V137" i="30"/>
  <c r="V158" i="30"/>
  <c r="DI3" i="18"/>
  <c r="DK3" i="18" s="1"/>
  <c r="DL3" i="18"/>
  <c r="DJ3" i="18"/>
  <c r="EY3" i="14"/>
  <c r="FB2" i="14"/>
  <c r="EW3" i="14"/>
  <c r="EX3" i="14"/>
  <c r="EZ3" i="14"/>
  <c r="DO3" i="17"/>
  <c r="DN3" i="17"/>
  <c r="DP3" i="17" s="1"/>
  <c r="DQ3" i="17"/>
  <c r="X184" i="17"/>
  <c r="X118" i="17"/>
  <c r="X137" i="17"/>
  <c r="X150" i="17"/>
  <c r="X108" i="17"/>
  <c r="H8" i="33" s="1"/>
  <c r="X157" i="17"/>
  <c r="U108" i="18"/>
  <c r="E9" i="33" s="1"/>
  <c r="U183" i="18"/>
  <c r="U125" i="18"/>
  <c r="E53" i="33" s="1"/>
  <c r="U138" i="18"/>
  <c r="U160" i="18"/>
  <c r="E88" i="33" s="1"/>
  <c r="U150" i="18"/>
  <c r="T108" i="25"/>
  <c r="D17" i="33" s="1"/>
  <c r="T183" i="25"/>
  <c r="T137" i="25"/>
  <c r="T157" i="25"/>
  <c r="T113" i="25"/>
  <c r="T150" i="25"/>
  <c r="Y7" i="25"/>
  <c r="D30" i="34"/>
  <c r="J11" i="33"/>
  <c r="D75" i="34" s="1"/>
  <c r="X108" i="16"/>
  <c r="H7" i="33" s="1"/>
  <c r="X184" i="16"/>
  <c r="X138" i="16"/>
  <c r="X112" i="16"/>
  <c r="H40" i="33" s="1"/>
  <c r="X151" i="16"/>
  <c r="X159" i="16"/>
  <c r="H87" i="33" s="1"/>
  <c r="W183" i="14"/>
  <c r="W111" i="14"/>
  <c r="W137" i="14"/>
  <c r="W157" i="14"/>
  <c r="W150" i="14"/>
  <c r="W108" i="14"/>
  <c r="G5" i="33" s="1"/>
  <c r="DQ3" i="32"/>
  <c r="DN3" i="32"/>
  <c r="DP3" i="32" s="1"/>
  <c r="DO3" i="32"/>
  <c r="FE3" i="15"/>
  <c r="FH3" i="15"/>
  <c r="FG3" i="15"/>
  <c r="FF3" i="15"/>
  <c r="FJ2" i="15"/>
  <c r="V125" i="18"/>
  <c r="F53" i="33" s="1"/>
  <c r="V183" i="18"/>
  <c r="F111" i="33" s="1"/>
  <c r="V160" i="18"/>
  <c r="F88" i="33" s="1"/>
  <c r="V150" i="18"/>
  <c r="V108" i="18"/>
  <c r="F9" i="33" s="1"/>
  <c r="V138" i="18"/>
  <c r="DS3" i="41"/>
  <c r="DU3" i="41" s="1"/>
  <c r="DV3" i="41"/>
  <c r="DT3" i="41"/>
  <c r="FP3" i="28"/>
  <c r="FM3" i="28"/>
  <c r="FR2" i="28"/>
  <c r="FN3" i="28"/>
  <c r="FO3" i="28"/>
  <c r="V108" i="19"/>
  <c r="F10" i="33" s="1"/>
  <c r="V158" i="19"/>
  <c r="U184" i="15"/>
  <c r="U138" i="15"/>
  <c r="E66" i="33" s="1"/>
  <c r="U151" i="15"/>
  <c r="E79" i="33" s="1"/>
  <c r="U108" i="15"/>
  <c r="E6" i="33" s="1"/>
  <c r="U158" i="15"/>
  <c r="U114" i="15"/>
  <c r="E42" i="33" s="1"/>
  <c r="X6" i="28"/>
  <c r="B1" i="28"/>
  <c r="DM2" i="31"/>
  <c r="DH3" i="31"/>
  <c r="T137" i="30"/>
  <c r="Y7" i="30"/>
  <c r="T118" i="30"/>
  <c r="T183" i="30"/>
  <c r="T158" i="30"/>
  <c r="T150" i="30"/>
  <c r="T108" i="30"/>
  <c r="D21" i="33" s="1"/>
  <c r="DT3" i="17"/>
  <c r="DS3" i="17"/>
  <c r="DU3" i="17" s="1"/>
  <c r="DV3" i="17"/>
  <c r="V150" i="17"/>
  <c r="V137" i="17"/>
  <c r="V108" i="17"/>
  <c r="F8" i="33" s="1"/>
  <c r="V184" i="17"/>
  <c r="V118" i="17"/>
  <c r="V157" i="17"/>
  <c r="W183" i="25"/>
  <c r="W108" i="25"/>
  <c r="G17" i="33" s="1"/>
  <c r="W157" i="25"/>
  <c r="W137" i="25"/>
  <c r="W113" i="25"/>
  <c r="G41" i="33" s="1"/>
  <c r="W150" i="25"/>
  <c r="CW3" i="22"/>
  <c r="CU3" i="22"/>
  <c r="CT3" i="22"/>
  <c r="CV3" i="22" s="1"/>
  <c r="W112" i="16"/>
  <c r="G40" i="33" s="1"/>
  <c r="W138" i="16"/>
  <c r="W159" i="16"/>
  <c r="W184" i="16"/>
  <c r="W108" i="16"/>
  <c r="G7" i="33" s="1"/>
  <c r="W151" i="16"/>
  <c r="U111" i="14"/>
  <c r="E39" i="33" s="1"/>
  <c r="U183" i="14"/>
  <c r="U150" i="14"/>
  <c r="U108" i="14"/>
  <c r="E5" i="33" s="1"/>
  <c r="U137" i="14"/>
  <c r="U157" i="14"/>
  <c r="CX3" i="15"/>
  <c r="DC2" i="15"/>
  <c r="T113" i="14"/>
  <c r="D41" i="33" s="1"/>
  <c r="Y8" i="14"/>
  <c r="W108" i="23"/>
  <c r="G14" i="33" s="1"/>
  <c r="W183" i="23"/>
  <c r="W137" i="23"/>
  <c r="W159" i="23"/>
  <c r="W150" i="23"/>
  <c r="W111" i="23"/>
  <c r="FM3" i="21"/>
  <c r="FP3" i="21"/>
  <c r="FN3" i="21"/>
  <c r="FO3" i="21"/>
  <c r="FR2" i="21"/>
  <c r="I16" i="33"/>
  <c r="J16" i="33" s="1"/>
  <c r="D102" i="34" s="1"/>
  <c r="T108" i="29"/>
  <c r="D20" i="33" s="1"/>
  <c r="T183" i="29"/>
  <c r="T150" i="29"/>
  <c r="T137" i="29"/>
  <c r="Y7" i="29"/>
  <c r="T159" i="29"/>
  <c r="EZ3" i="20"/>
  <c r="EY3" i="20"/>
  <c r="EX3" i="20"/>
  <c r="EW3" i="20"/>
  <c r="FB2" i="20"/>
  <c r="T108" i="18"/>
  <c r="D9" i="33" s="1"/>
  <c r="T183" i="18"/>
  <c r="T125" i="18"/>
  <c r="D53" i="33" s="1"/>
  <c r="T138" i="18"/>
  <c r="Y8" i="18"/>
  <c r="T160" i="18"/>
  <c r="T150" i="18"/>
  <c r="FE3" i="24"/>
  <c r="FJ2" i="24"/>
  <c r="FG3" i="24"/>
  <c r="FH3" i="24"/>
  <c r="FF3" i="24"/>
  <c r="I48" i="33"/>
  <c r="J48" i="33" s="1"/>
  <c r="X108" i="29"/>
  <c r="H20" i="33" s="1"/>
  <c r="X183" i="29"/>
  <c r="X137" i="29"/>
  <c r="X150" i="29"/>
  <c r="X159" i="29"/>
  <c r="Y8" i="19"/>
  <c r="T158" i="19"/>
  <c r="V138" i="15"/>
  <c r="V151" i="15"/>
  <c r="V114" i="15"/>
  <c r="F42" i="33" s="1"/>
  <c r="V108" i="15"/>
  <c r="F6" i="33" s="1"/>
  <c r="V184" i="15"/>
  <c r="V158" i="15"/>
  <c r="W156" i="28"/>
  <c r="W149" i="28"/>
  <c r="W110" i="28"/>
  <c r="W136" i="28"/>
  <c r="W182" i="28"/>
  <c r="DR2" i="28"/>
  <c r="DR3" i="28" s="1"/>
  <c r="DM3" i="28"/>
  <c r="W108" i="30"/>
  <c r="G21" i="33" s="1"/>
  <c r="W183" i="30"/>
  <c r="W150" i="30"/>
  <c r="W137" i="30"/>
  <c r="W158" i="30"/>
  <c r="W118" i="30"/>
  <c r="T183" i="23"/>
  <c r="T150" i="23"/>
  <c r="T137" i="23"/>
  <c r="T159" i="23"/>
  <c r="T111" i="23"/>
  <c r="T108" i="23"/>
  <c r="D14" i="33" s="1"/>
  <c r="Y7" i="23"/>
  <c r="T118" i="17"/>
  <c r="D46" i="33" s="1"/>
  <c r="T150" i="17"/>
  <c r="T137" i="17"/>
  <c r="T157" i="17"/>
  <c r="T184" i="17"/>
  <c r="Y7" i="17"/>
  <c r="T108" i="17"/>
  <c r="D8" i="33" s="1"/>
  <c r="U183" i="25"/>
  <c r="U108" i="25"/>
  <c r="E17" i="33" s="1"/>
  <c r="U113" i="25"/>
  <c r="E41" i="33" s="1"/>
  <c r="U137" i="25"/>
  <c r="U157" i="25"/>
  <c r="U150" i="25"/>
  <c r="EX3" i="16"/>
  <c r="EW3" i="16"/>
  <c r="FB2" i="16"/>
  <c r="EY3" i="16"/>
  <c r="EZ3" i="16"/>
  <c r="DC2" i="22"/>
  <c r="CX3" i="22"/>
  <c r="FB2" i="41"/>
  <c r="EZ3" i="41"/>
  <c r="EW3" i="41"/>
  <c r="EX3" i="41"/>
  <c r="EY3" i="41"/>
  <c r="V159" i="16"/>
  <c r="V138" i="16"/>
  <c r="V112" i="16"/>
  <c r="F40" i="33" s="1"/>
  <c r="V108" i="16"/>
  <c r="F7" i="33" s="1"/>
  <c r="V151" i="16"/>
  <c r="V184" i="16"/>
  <c r="CU3" i="15"/>
  <c r="CT3" i="15"/>
  <c r="CV3" i="15" s="1"/>
  <c r="CW3" i="15"/>
  <c r="J23" i="33"/>
  <c r="D120" i="34" s="1"/>
  <c r="D42" i="34"/>
  <c r="J22" i="33"/>
  <c r="D119" i="34" s="1"/>
  <c r="D41" i="34"/>
  <c r="J19" i="33"/>
  <c r="D105" i="34" s="1"/>
  <c r="D38" i="34"/>
  <c r="I51" i="33"/>
  <c r="Z110" i="26"/>
  <c r="J18" i="33"/>
  <c r="D104" i="34" s="1"/>
  <c r="D37" i="34"/>
  <c r="I45" i="33"/>
  <c r="S94" i="34"/>
  <c r="S92" i="34"/>
  <c r="S88" i="34"/>
  <c r="V149" i="25" l="1"/>
  <c r="V156" i="25"/>
  <c r="V110" i="25"/>
  <c r="V136" i="25"/>
  <c r="V182" i="25"/>
  <c r="W6" i="18"/>
  <c r="S6" i="18"/>
  <c r="X182" i="42"/>
  <c r="X149" i="42"/>
  <c r="X156" i="42"/>
  <c r="X110" i="42"/>
  <c r="X136" i="42"/>
  <c r="S6" i="24"/>
  <c r="W6" i="24"/>
  <c r="V110" i="18"/>
  <c r="V149" i="18"/>
  <c r="V156" i="18"/>
  <c r="V182" i="18"/>
  <c r="V136" i="18"/>
  <c r="X136" i="41"/>
  <c r="X182" i="41"/>
  <c r="X149" i="41"/>
  <c r="X156" i="41"/>
  <c r="X110" i="41"/>
  <c r="X156" i="23"/>
  <c r="X149" i="23"/>
  <c r="X136" i="23"/>
  <c r="X110" i="23"/>
  <c r="X182" i="23"/>
  <c r="V156" i="19"/>
  <c r="V136" i="19"/>
  <c r="V110" i="19"/>
  <c r="V149" i="19"/>
  <c r="V182" i="19"/>
  <c r="V110" i="24"/>
  <c r="V136" i="24"/>
  <c r="V182" i="24"/>
  <c r="V149" i="24"/>
  <c r="V156" i="24"/>
  <c r="X156" i="16"/>
  <c r="X149" i="16"/>
  <c r="X136" i="16"/>
  <c r="X182" i="16"/>
  <c r="X110" i="16"/>
  <c r="V156" i="14"/>
  <c r="V182" i="14"/>
  <c r="V149" i="14"/>
  <c r="V110" i="14"/>
  <c r="V136" i="14"/>
  <c r="S6" i="19"/>
  <c r="W6" i="19"/>
  <c r="W6" i="14"/>
  <c r="S6" i="14"/>
  <c r="W156" i="20"/>
  <c r="W149" i="20"/>
  <c r="W182" i="20"/>
  <c r="W136" i="20"/>
  <c r="W110" i="20"/>
  <c r="S6" i="25"/>
  <c r="W6" i="25"/>
  <c r="B1" i="20"/>
  <c r="X6" i="20"/>
  <c r="Y118" i="17"/>
  <c r="Y157" i="17"/>
  <c r="Z156" i="17" s="1"/>
  <c r="Y150" i="17"/>
  <c r="Z149" i="17" s="1"/>
  <c r="Y137" i="17"/>
  <c r="Y108" i="17"/>
  <c r="I8" i="33" s="1"/>
  <c r="Y184" i="17"/>
  <c r="Z182" i="17" s="1"/>
  <c r="E85" i="33"/>
  <c r="X149" i="28"/>
  <c r="X136" i="28"/>
  <c r="X156" i="28"/>
  <c r="X182" i="28"/>
  <c r="X110" i="28"/>
  <c r="DB3" i="16"/>
  <c r="CY3" i="16"/>
  <c r="DA3" i="16" s="1"/>
  <c r="CZ3" i="16"/>
  <c r="H33" i="33"/>
  <c r="H32" i="33"/>
  <c r="G31" i="33"/>
  <c r="G32" i="33"/>
  <c r="G33" i="33"/>
  <c r="H31" i="33"/>
  <c r="D25" i="33"/>
  <c r="D27" i="33" s="1"/>
  <c r="Y157" i="16"/>
  <c r="Y108" i="16"/>
  <c r="I7" i="33" s="1"/>
  <c r="Y159" i="16"/>
  <c r="Y138" i="16"/>
  <c r="Z136" i="16" s="1"/>
  <c r="Y151" i="16"/>
  <c r="Z149" i="16" s="1"/>
  <c r="Y112" i="16"/>
  <c r="Y184" i="16"/>
  <c r="Z182" i="16" s="1"/>
  <c r="DC3" i="21"/>
  <c r="DH2" i="21"/>
  <c r="Y184" i="15"/>
  <c r="Y158" i="15"/>
  <c r="Y151" i="15"/>
  <c r="Y138" i="15"/>
  <c r="Y108" i="15"/>
  <c r="I6" i="33" s="1"/>
  <c r="Y114" i="15"/>
  <c r="D35" i="34"/>
  <c r="FC3" i="41"/>
  <c r="FA3" i="41"/>
  <c r="FF2" i="41"/>
  <c r="FB3" i="41"/>
  <c r="FD3" i="41"/>
  <c r="Y126" i="19"/>
  <c r="I54" i="33" s="1"/>
  <c r="J54" i="33" s="1"/>
  <c r="Y158" i="19"/>
  <c r="FT3" i="21"/>
  <c r="FS3" i="21"/>
  <c r="FR3" i="21"/>
  <c r="FQ3" i="21"/>
  <c r="E65" i="33"/>
  <c r="E75" i="33" s="1"/>
  <c r="G87" i="33"/>
  <c r="F66" i="33"/>
  <c r="G112" i="33"/>
  <c r="F78" i="33"/>
  <c r="DH2" i="16"/>
  <c r="DC3" i="16"/>
  <c r="D78" i="33"/>
  <c r="H66" i="33"/>
  <c r="H75" i="33" s="1"/>
  <c r="D86" i="33"/>
  <c r="Y183" i="18"/>
  <c r="Z182" i="18" s="1"/>
  <c r="Y125" i="18"/>
  <c r="Y160" i="18"/>
  <c r="Y138" i="18"/>
  <c r="Z136" i="18" s="1"/>
  <c r="Y150" i="18"/>
  <c r="Z149" i="18" s="1"/>
  <c r="Y108" i="18"/>
  <c r="I9" i="33" s="1"/>
  <c r="FJ3" i="15"/>
  <c r="FK3" i="15"/>
  <c r="FI3" i="15"/>
  <c r="FL3" i="15"/>
  <c r="FN2" i="15"/>
  <c r="G25" i="33"/>
  <c r="G27" i="33" s="1"/>
  <c r="G30" i="33"/>
  <c r="H30" i="33"/>
  <c r="H25" i="33"/>
  <c r="H27" i="33" s="1"/>
  <c r="FJ3" i="19"/>
  <c r="FL3" i="19"/>
  <c r="FN2" i="19"/>
  <c r="FK3" i="19"/>
  <c r="FI3" i="19"/>
  <c r="G66" i="33"/>
  <c r="DB3" i="23"/>
  <c r="CZ3" i="23"/>
  <c r="CY3" i="23"/>
  <c r="DA3" i="23" s="1"/>
  <c r="E86" i="33"/>
  <c r="G65" i="33"/>
  <c r="F25" i="33"/>
  <c r="F27" i="33" s="1"/>
  <c r="H78" i="33"/>
  <c r="D85" i="33"/>
  <c r="W6" i="17"/>
  <c r="S6" i="17"/>
  <c r="Y128" i="19"/>
  <c r="I56" i="33" s="1"/>
  <c r="J56" i="33" s="1"/>
  <c r="Y157" i="19"/>
  <c r="Z156" i="19" s="1"/>
  <c r="Y150" i="19"/>
  <c r="Z149" i="19" s="1"/>
  <c r="Y184" i="19"/>
  <c r="Z182" i="19" s="1"/>
  <c r="Y138" i="19"/>
  <c r="Z136" i="19" s="1"/>
  <c r="Y108" i="19"/>
  <c r="I10" i="33" s="1"/>
  <c r="FR2" i="30"/>
  <c r="FM3" i="30"/>
  <c r="FO3" i="30"/>
  <c r="FP3" i="30"/>
  <c r="FN3" i="30"/>
  <c r="D79" i="33"/>
  <c r="CY3" i="15"/>
  <c r="DA3" i="15" s="1"/>
  <c r="DB3" i="15"/>
  <c r="CZ3" i="15"/>
  <c r="D111" i="33"/>
  <c r="DC3" i="23"/>
  <c r="DH2" i="23"/>
  <c r="CY3" i="21"/>
  <c r="DA3" i="21" s="1"/>
  <c r="CZ3" i="21"/>
  <c r="DB3" i="21"/>
  <c r="G78" i="33"/>
  <c r="G82" i="33" s="1"/>
  <c r="FH3" i="25"/>
  <c r="FE3" i="25"/>
  <c r="FJ2" i="25"/>
  <c r="FG3" i="25"/>
  <c r="FF3" i="25"/>
  <c r="DC3" i="22"/>
  <c r="DH2" i="22"/>
  <c r="F112" i="33"/>
  <c r="F113" i="33" s="1"/>
  <c r="FN2" i="24"/>
  <c r="FJ3" i="24"/>
  <c r="FL3" i="24"/>
  <c r="FI3" i="24"/>
  <c r="FK3" i="24"/>
  <c r="E78" i="33"/>
  <c r="E82" i="33" s="1"/>
  <c r="Y108" i="30"/>
  <c r="I21" i="33" s="1"/>
  <c r="Y158" i="30"/>
  <c r="Z156" i="30" s="1"/>
  <c r="Y150" i="30"/>
  <c r="Z149" i="30" s="1"/>
  <c r="Y183" i="30"/>
  <c r="Z182" i="30" s="1"/>
  <c r="Y137" i="30"/>
  <c r="Z136" i="30" s="1"/>
  <c r="Y118" i="30"/>
  <c r="Z110" i="30" s="1"/>
  <c r="FQ3" i="28"/>
  <c r="FS3" i="28"/>
  <c r="FR3" i="28"/>
  <c r="FT3" i="28"/>
  <c r="G39" i="33"/>
  <c r="F65" i="33"/>
  <c r="F75" i="33" s="1"/>
  <c r="H111" i="33"/>
  <c r="D39" i="33"/>
  <c r="D62" i="33" s="1"/>
  <c r="G88" i="33"/>
  <c r="E46" i="33"/>
  <c r="V136" i="17"/>
  <c r="V110" i="17"/>
  <c r="V182" i="17"/>
  <c r="V149" i="17"/>
  <c r="V156" i="17"/>
  <c r="FJ3" i="17"/>
  <c r="FN2" i="17"/>
  <c r="FI3" i="17"/>
  <c r="FL3" i="17"/>
  <c r="FK3" i="17"/>
  <c r="CZ3" i="22"/>
  <c r="DB3" i="22"/>
  <c r="CY3" i="22"/>
  <c r="DA3" i="22" s="1"/>
  <c r="F86" i="33"/>
  <c r="Y183" i="29"/>
  <c r="Z182" i="29" s="1"/>
  <c r="Y108" i="29"/>
  <c r="I20" i="33" s="1"/>
  <c r="Y159" i="29"/>
  <c r="Z156" i="29" s="1"/>
  <c r="Y137" i="29"/>
  <c r="Z136" i="29" s="1"/>
  <c r="Y150" i="29"/>
  <c r="Z149" i="29" s="1"/>
  <c r="E25" i="33"/>
  <c r="E27" i="33" s="1"/>
  <c r="DO3" i="28"/>
  <c r="DN3" i="28"/>
  <c r="DP3" i="28" s="1"/>
  <c r="DQ3" i="28"/>
  <c r="F87" i="33"/>
  <c r="DV3" i="28"/>
  <c r="DT3" i="28"/>
  <c r="DS3" i="28"/>
  <c r="DU3" i="28" s="1"/>
  <c r="FC3" i="20"/>
  <c r="FD3" i="20"/>
  <c r="FA3" i="20"/>
  <c r="FB3" i="20"/>
  <c r="FF2" i="20"/>
  <c r="Y183" i="14"/>
  <c r="Y113" i="14"/>
  <c r="E111" i="33"/>
  <c r="G111" i="33"/>
  <c r="FF2" i="26"/>
  <c r="FC3" i="26"/>
  <c r="FB3" i="26"/>
  <c r="FA3" i="26"/>
  <c r="FD3" i="26"/>
  <c r="H65" i="33"/>
  <c r="FM3" i="32"/>
  <c r="FR2" i="32"/>
  <c r="FP3" i="32"/>
  <c r="FN3" i="32"/>
  <c r="FO3" i="32"/>
  <c r="Y111" i="14"/>
  <c r="Y137" i="14"/>
  <c r="Y108" i="14"/>
  <c r="I5" i="33" s="1"/>
  <c r="D31" i="33" s="1"/>
  <c r="Y157" i="14"/>
  <c r="Y150" i="14"/>
  <c r="G85" i="33"/>
  <c r="DQ3" i="18"/>
  <c r="DO3" i="18"/>
  <c r="DN3" i="18"/>
  <c r="DP3" i="18" s="1"/>
  <c r="H112" i="33"/>
  <c r="DV3" i="18"/>
  <c r="DT3" i="18"/>
  <c r="DS3" i="18"/>
  <c r="DU3" i="18" s="1"/>
  <c r="H79" i="33"/>
  <c r="FL3" i="22"/>
  <c r="FI3" i="22"/>
  <c r="FK3" i="22"/>
  <c r="FJ3" i="22"/>
  <c r="FN2" i="22"/>
  <c r="D66" i="33"/>
  <c r="E62" i="33"/>
  <c r="DL3" i="31"/>
  <c r="DJ3" i="31"/>
  <c r="DI3" i="31"/>
  <c r="DK3" i="31" s="1"/>
  <c r="Y137" i="25"/>
  <c r="Z136" i="25" s="1"/>
  <c r="Y157" i="25"/>
  <c r="Z156" i="25" s="1"/>
  <c r="Y108" i="25"/>
  <c r="I17" i="33" s="1"/>
  <c r="Y183" i="25"/>
  <c r="Z182" i="25" s="1"/>
  <c r="Y150" i="25"/>
  <c r="Z149" i="25" s="1"/>
  <c r="Y113" i="25"/>
  <c r="Z110" i="25" s="1"/>
  <c r="F85" i="33"/>
  <c r="F108" i="33" s="1"/>
  <c r="FN2" i="31"/>
  <c r="FI3" i="31"/>
  <c r="FK3" i="31"/>
  <c r="FL3" i="31"/>
  <c r="FJ3" i="31"/>
  <c r="FA3" i="16"/>
  <c r="FB3" i="16"/>
  <c r="FC3" i="16"/>
  <c r="FD3" i="16"/>
  <c r="FF2" i="16"/>
  <c r="Y150" i="23"/>
  <c r="Z149" i="23" s="1"/>
  <c r="Y111" i="23"/>
  <c r="Z110" i="23" s="1"/>
  <c r="Y183" i="23"/>
  <c r="Z182" i="23" s="1"/>
  <c r="Y137" i="23"/>
  <c r="Z136" i="23" s="1"/>
  <c r="Y159" i="23"/>
  <c r="Z156" i="23" s="1"/>
  <c r="Y108" i="23"/>
  <c r="I14" i="33" s="1"/>
  <c r="F79" i="33"/>
  <c r="D88" i="33"/>
  <c r="DC3" i="15"/>
  <c r="DH2" i="15"/>
  <c r="DR2" i="31"/>
  <c r="DR3" i="31" s="1"/>
  <c r="DM3" i="31"/>
  <c r="E112" i="33"/>
  <c r="H46" i="33"/>
  <c r="FD3" i="14"/>
  <c r="FB3" i="14"/>
  <c r="FA3" i="14"/>
  <c r="FC3" i="14"/>
  <c r="FF2" i="14"/>
  <c r="F46" i="33"/>
  <c r="F62" i="33" s="1"/>
  <c r="G86" i="33"/>
  <c r="H62" i="33"/>
  <c r="D65" i="33"/>
  <c r="G46" i="33"/>
  <c r="H86" i="33"/>
  <c r="H108" i="33" s="1"/>
  <c r="E87" i="33"/>
  <c r="D112" i="33"/>
  <c r="S95" i="34"/>
  <c r="J51" i="33"/>
  <c r="J45" i="33"/>
  <c r="S89" i="34"/>
  <c r="D75" i="33" l="1"/>
  <c r="E108" i="33"/>
  <c r="F31" i="33"/>
  <c r="E113" i="33"/>
  <c r="E30" i="33"/>
  <c r="X182" i="20"/>
  <c r="X149" i="20"/>
  <c r="X136" i="20"/>
  <c r="X110" i="20"/>
  <c r="X156" i="20"/>
  <c r="W110" i="18"/>
  <c r="W182" i="18"/>
  <c r="W156" i="18"/>
  <c r="W136" i="18"/>
  <c r="W149" i="18"/>
  <c r="X6" i="14"/>
  <c r="B1" i="14"/>
  <c r="B1" i="24"/>
  <c r="X6" i="24"/>
  <c r="W136" i="24"/>
  <c r="W156" i="24"/>
  <c r="W110" i="24"/>
  <c r="W182" i="24"/>
  <c r="W149" i="24"/>
  <c r="W182" i="25"/>
  <c r="W136" i="25"/>
  <c r="W149" i="25"/>
  <c r="W110" i="25"/>
  <c r="W156" i="25"/>
  <c r="W136" i="14"/>
  <c r="W110" i="14"/>
  <c r="W182" i="14"/>
  <c r="W156" i="14"/>
  <c r="W149" i="14"/>
  <c r="X6" i="18"/>
  <c r="B1" i="18"/>
  <c r="X6" i="25"/>
  <c r="B1" i="25"/>
  <c r="W182" i="19"/>
  <c r="W136" i="19"/>
  <c r="W110" i="19"/>
  <c r="W149" i="19"/>
  <c r="W156" i="19"/>
  <c r="X6" i="19"/>
  <c r="B1" i="19"/>
  <c r="G34" i="33"/>
  <c r="DQ3" i="31"/>
  <c r="DO3" i="31"/>
  <c r="DN3" i="31"/>
  <c r="DP3" i="31" s="1"/>
  <c r="FH3" i="14"/>
  <c r="FJ2" i="14"/>
  <c r="FF3" i="14"/>
  <c r="FE3" i="14"/>
  <c r="FG3" i="14"/>
  <c r="J21" i="33"/>
  <c r="D118" i="34" s="1"/>
  <c r="D123" i="34" s="1"/>
  <c r="D40" i="34"/>
  <c r="DM2" i="22"/>
  <c r="DH3" i="22"/>
  <c r="D113" i="33"/>
  <c r="X6" i="17"/>
  <c r="B1" i="17"/>
  <c r="J6" i="33"/>
  <c r="D70" i="34" s="1"/>
  <c r="D25" i="34"/>
  <c r="I40" i="33"/>
  <c r="Z110" i="16"/>
  <c r="DH3" i="15"/>
  <c r="DM2" i="15"/>
  <c r="E31" i="33"/>
  <c r="G108" i="33"/>
  <c r="E32" i="33"/>
  <c r="D39" i="34"/>
  <c r="J20" i="33"/>
  <c r="D106" i="34" s="1"/>
  <c r="DG3" i="22"/>
  <c r="DE3" i="22"/>
  <c r="DD3" i="22"/>
  <c r="DF3" i="22" s="1"/>
  <c r="FR3" i="30"/>
  <c r="FQ3" i="30"/>
  <c r="FT3" i="30"/>
  <c r="FS3" i="30"/>
  <c r="W149" i="17"/>
  <c r="W182" i="17"/>
  <c r="W110" i="17"/>
  <c r="W156" i="17"/>
  <c r="W136" i="17"/>
  <c r="H34" i="33"/>
  <c r="J9" i="33"/>
  <c r="D73" i="34" s="1"/>
  <c r="D28" i="34"/>
  <c r="D82" i="33"/>
  <c r="FF3" i="41"/>
  <c r="FE3" i="41"/>
  <c r="FG3" i="41"/>
  <c r="FJ2" i="41"/>
  <c r="FH3" i="41"/>
  <c r="I66" i="33"/>
  <c r="Z136" i="15"/>
  <c r="J8" i="33"/>
  <c r="D72" i="34" s="1"/>
  <c r="D27" i="34"/>
  <c r="FT3" i="32"/>
  <c r="FR3" i="32"/>
  <c r="FQ3" i="32"/>
  <c r="FS3" i="32"/>
  <c r="FH3" i="26"/>
  <c r="FF3" i="26"/>
  <c r="FE3" i="26"/>
  <c r="FG3" i="26"/>
  <c r="FJ2" i="26"/>
  <c r="FH3" i="16"/>
  <c r="FF3" i="16"/>
  <c r="FG3" i="16"/>
  <c r="FJ2" i="16"/>
  <c r="FE3" i="16"/>
  <c r="J17" i="33"/>
  <c r="D103" i="34" s="1"/>
  <c r="D108" i="34" s="1"/>
  <c r="D36" i="34"/>
  <c r="I85" i="33"/>
  <c r="Z156" i="14"/>
  <c r="H82" i="33"/>
  <c r="DH3" i="16"/>
  <c r="DM2" i="16"/>
  <c r="I86" i="33"/>
  <c r="Z156" i="15"/>
  <c r="I87" i="33"/>
  <c r="DE3" i="15"/>
  <c r="DD3" i="15"/>
  <c r="DF3" i="15" s="1"/>
  <c r="DG3" i="15"/>
  <c r="Z149" i="14"/>
  <c r="I78" i="33"/>
  <c r="F32" i="33"/>
  <c r="D29" i="34"/>
  <c r="J10" i="33"/>
  <c r="D74" i="34" s="1"/>
  <c r="DE3" i="16"/>
  <c r="DG3" i="16"/>
  <c r="DD3" i="16"/>
  <c r="DF3" i="16" s="1"/>
  <c r="FP3" i="22"/>
  <c r="FN3" i="22"/>
  <c r="FR2" i="22"/>
  <c r="FM3" i="22"/>
  <c r="FO3" i="22"/>
  <c r="E33" i="33"/>
  <c r="I30" i="33"/>
  <c r="D24" i="34"/>
  <c r="I25" i="33"/>
  <c r="I27" i="33" s="1"/>
  <c r="F30" i="33"/>
  <c r="J5" i="33"/>
  <c r="D32" i="33"/>
  <c r="H113" i="33"/>
  <c r="FN3" i="15"/>
  <c r="FP3" i="15"/>
  <c r="FO3" i="15"/>
  <c r="FM3" i="15"/>
  <c r="FR2" i="15"/>
  <c r="Z156" i="18"/>
  <c r="I88" i="33"/>
  <c r="F82" i="33"/>
  <c r="Z182" i="15"/>
  <c r="I112" i="33"/>
  <c r="J112" i="33" s="1"/>
  <c r="D26" i="34"/>
  <c r="J7" i="33"/>
  <c r="D71" i="34" s="1"/>
  <c r="FG3" i="20"/>
  <c r="FE3" i="20"/>
  <c r="FF3" i="20"/>
  <c r="FJ2" i="20"/>
  <c r="FH3" i="20"/>
  <c r="DD3" i="23"/>
  <c r="DF3" i="23" s="1"/>
  <c r="DE3" i="23"/>
  <c r="DG3" i="23"/>
  <c r="Z110" i="15"/>
  <c r="I42" i="33"/>
  <c r="D33" i="33"/>
  <c r="D108" i="33"/>
  <c r="I79" i="33"/>
  <c r="Z149" i="15"/>
  <c r="J14" i="33"/>
  <c r="D88" i="34" s="1"/>
  <c r="D91" i="34" s="1"/>
  <c r="D33" i="34"/>
  <c r="I65" i="33"/>
  <c r="Z136" i="14"/>
  <c r="I41" i="33"/>
  <c r="G75" i="33"/>
  <c r="FR2" i="19"/>
  <c r="FP3" i="19"/>
  <c r="FM3" i="19"/>
  <c r="FN3" i="19"/>
  <c r="FO3" i="19"/>
  <c r="I53" i="33"/>
  <c r="J53" i="33" s="1"/>
  <c r="Z110" i="18"/>
  <c r="G113" i="33"/>
  <c r="D30" i="33"/>
  <c r="DM2" i="21"/>
  <c r="DH3" i="21"/>
  <c r="Z156" i="16"/>
  <c r="I46" i="33"/>
  <c r="DV3" i="31"/>
  <c r="DS3" i="31"/>
  <c r="DU3" i="31" s="1"/>
  <c r="DT3" i="31"/>
  <c r="FN3" i="17"/>
  <c r="FO3" i="17"/>
  <c r="FR2" i="17"/>
  <c r="FP3" i="17"/>
  <c r="FM3" i="17"/>
  <c r="FP3" i="31"/>
  <c r="FR2" i="31"/>
  <c r="FM3" i="31"/>
  <c r="FN3" i="31"/>
  <c r="FO3" i="31"/>
  <c r="Z110" i="14"/>
  <c r="I39" i="33"/>
  <c r="Z182" i="14"/>
  <c r="I111" i="33"/>
  <c r="G62" i="33"/>
  <c r="FM3" i="24"/>
  <c r="FP3" i="24"/>
  <c r="FN3" i="24"/>
  <c r="FO3" i="24"/>
  <c r="FR2" i="24"/>
  <c r="FK3" i="25"/>
  <c r="FN2" i="25"/>
  <c r="FI3" i="25"/>
  <c r="FJ3" i="25"/>
  <c r="FL3" i="25"/>
  <c r="DM2" i="23"/>
  <c r="DH3" i="23"/>
  <c r="F33" i="33"/>
  <c r="DG3" i="21"/>
  <c r="DE3" i="21"/>
  <c r="DD3" i="21"/>
  <c r="DF3" i="21" s="1"/>
  <c r="I31" i="33"/>
  <c r="I33" i="33"/>
  <c r="I32" i="33"/>
  <c r="X156" i="25" l="1"/>
  <c r="X182" i="25"/>
  <c r="X110" i="25"/>
  <c r="X149" i="25"/>
  <c r="X136" i="25"/>
  <c r="X110" i="19"/>
  <c r="X182" i="19"/>
  <c r="X149" i="19"/>
  <c r="X156" i="19"/>
  <c r="X136" i="19"/>
  <c r="X182" i="14"/>
  <c r="X110" i="14"/>
  <c r="X136" i="14"/>
  <c r="X149" i="14"/>
  <c r="X156" i="14"/>
  <c r="X136" i="18"/>
  <c r="X182" i="18"/>
  <c r="X110" i="18"/>
  <c r="X156" i="18"/>
  <c r="X149" i="18"/>
  <c r="X182" i="24"/>
  <c r="X149" i="24"/>
  <c r="X156" i="24"/>
  <c r="X136" i="24"/>
  <c r="X110" i="24"/>
  <c r="E34" i="33"/>
  <c r="FQ3" i="24"/>
  <c r="FS3" i="24"/>
  <c r="FT3" i="24"/>
  <c r="FR3" i="24"/>
  <c r="DM3" i="15"/>
  <c r="DR2" i="15"/>
  <c r="DR3" i="15" s="1"/>
  <c r="FJ3" i="14"/>
  <c r="FL3" i="14"/>
  <c r="FK3" i="14"/>
  <c r="FN2" i="14"/>
  <c r="FI3" i="14"/>
  <c r="D34" i="33"/>
  <c r="FR3" i="19"/>
  <c r="FS3" i="19"/>
  <c r="FQ3" i="19"/>
  <c r="FT3" i="19"/>
  <c r="S28" i="34"/>
  <c r="J79" i="33"/>
  <c r="J85" i="33"/>
  <c r="S42" i="34"/>
  <c r="I108" i="33"/>
  <c r="S66" i="34" s="1"/>
  <c r="FJ3" i="26"/>
  <c r="FI3" i="26"/>
  <c r="FK3" i="26"/>
  <c r="FL3" i="26"/>
  <c r="FN2" i="26"/>
  <c r="DI3" i="15"/>
  <c r="DK3" i="15" s="1"/>
  <c r="DL3" i="15"/>
  <c r="DJ3" i="15"/>
  <c r="DJ3" i="22"/>
  <c r="DI3" i="22"/>
  <c r="DK3" i="22" s="1"/>
  <c r="DL3" i="22"/>
  <c r="DL3" i="23"/>
  <c r="DI3" i="23"/>
  <c r="DK3" i="23" s="1"/>
  <c r="DJ3" i="23"/>
  <c r="X136" i="17"/>
  <c r="X156" i="17"/>
  <c r="X182" i="17"/>
  <c r="X149" i="17"/>
  <c r="X110" i="17"/>
  <c r="DM3" i="23"/>
  <c r="DR2" i="23"/>
  <c r="DR3" i="23" s="1"/>
  <c r="DM3" i="21"/>
  <c r="DR2" i="21"/>
  <c r="DR3" i="21" s="1"/>
  <c r="D55" i="34"/>
  <c r="J33" i="33"/>
  <c r="J31" i="33"/>
  <c r="D53" i="34"/>
  <c r="FJ3" i="20"/>
  <c r="FN2" i="20"/>
  <c r="FI3" i="20"/>
  <c r="FK3" i="20"/>
  <c r="FL3" i="20"/>
  <c r="S44" i="34"/>
  <c r="J87" i="33"/>
  <c r="DR2" i="22"/>
  <c r="DR3" i="22" s="1"/>
  <c r="DM3" i="22"/>
  <c r="DI3" i="16"/>
  <c r="DK3" i="16" s="1"/>
  <c r="DJ3" i="16"/>
  <c r="DL3" i="16"/>
  <c r="DL3" i="21"/>
  <c r="DI3" i="21"/>
  <c r="DK3" i="21" s="1"/>
  <c r="DJ3" i="21"/>
  <c r="J30" i="33"/>
  <c r="D52" i="34"/>
  <c r="I34" i="33"/>
  <c r="FR3" i="31"/>
  <c r="FT3" i="31"/>
  <c r="FS3" i="31"/>
  <c r="FQ3" i="31"/>
  <c r="S85" i="34"/>
  <c r="J41" i="33"/>
  <c r="J88" i="33"/>
  <c r="S45" i="34"/>
  <c r="S84" i="34"/>
  <c r="J40" i="33"/>
  <c r="S83" i="34"/>
  <c r="J39" i="33"/>
  <c r="I62" i="33"/>
  <c r="S102" i="34" s="1"/>
  <c r="D45" i="34"/>
  <c r="FL3" i="41"/>
  <c r="FK3" i="41"/>
  <c r="FJ3" i="41"/>
  <c r="FI3" i="41"/>
  <c r="FN2" i="41"/>
  <c r="FO3" i="25"/>
  <c r="FP3" i="25"/>
  <c r="FR2" i="25"/>
  <c r="FN3" i="25"/>
  <c r="FM3" i="25"/>
  <c r="J111" i="33"/>
  <c r="J113" i="33" s="1"/>
  <c r="I113" i="33"/>
  <c r="S86" i="34"/>
  <c r="J42" i="33"/>
  <c r="J25" i="33"/>
  <c r="K7" i="33" s="1"/>
  <c r="D69" i="34"/>
  <c r="D77" i="34" s="1"/>
  <c r="FR3" i="22"/>
  <c r="FS3" i="22"/>
  <c r="FQ3" i="22"/>
  <c r="FT3" i="22"/>
  <c r="S43" i="34"/>
  <c r="J86" i="33"/>
  <c r="FT3" i="17"/>
  <c r="FS3" i="17"/>
  <c r="FR3" i="17"/>
  <c r="FQ3" i="17"/>
  <c r="J32" i="33"/>
  <c r="D54" i="34"/>
  <c r="S90" i="34"/>
  <c r="J46" i="33"/>
  <c r="I75" i="33"/>
  <c r="S123" i="34" s="1"/>
  <c r="S112" i="34"/>
  <c r="J65" i="33"/>
  <c r="FQ3" i="15"/>
  <c r="FS3" i="15"/>
  <c r="FT3" i="15"/>
  <c r="FR3" i="15"/>
  <c r="F34" i="33"/>
  <c r="S27" i="34"/>
  <c r="I82" i="33"/>
  <c r="S32" i="34" s="1"/>
  <c r="J78" i="33"/>
  <c r="J82" i="33" s="1"/>
  <c r="K78" i="33" s="1"/>
  <c r="DM3" i="16"/>
  <c r="DR2" i="16"/>
  <c r="DR3" i="16" s="1"/>
  <c r="FL3" i="16"/>
  <c r="FK3" i="16"/>
  <c r="FN2" i="16"/>
  <c r="FI3" i="16"/>
  <c r="FJ3" i="16"/>
  <c r="J66" i="33"/>
  <c r="S113" i="34"/>
  <c r="K82" i="33"/>
  <c r="K81" i="33"/>
  <c r="K80" i="33"/>
  <c r="K79" i="33"/>
  <c r="J62" i="33" l="1"/>
  <c r="K46" i="33" s="1"/>
  <c r="K14" i="33"/>
  <c r="FN3" i="41"/>
  <c r="FO3" i="41"/>
  <c r="FR2" i="41"/>
  <c r="FP3" i="41"/>
  <c r="FM3" i="41"/>
  <c r="DV3" i="15"/>
  <c r="DT3" i="15"/>
  <c r="DS3" i="15"/>
  <c r="DU3" i="15" s="1"/>
  <c r="DV3" i="16"/>
  <c r="DS3" i="16"/>
  <c r="DU3" i="16" s="1"/>
  <c r="DT3" i="16"/>
  <c r="K111" i="33"/>
  <c r="K113" i="33"/>
  <c r="K112" i="33"/>
  <c r="DV3" i="21"/>
  <c r="DT3" i="21"/>
  <c r="DS3" i="21"/>
  <c r="DU3" i="21" s="1"/>
  <c r="DN3" i="16"/>
  <c r="DP3" i="16" s="1"/>
  <c r="DO3" i="16"/>
  <c r="DQ3" i="16"/>
  <c r="J75" i="33"/>
  <c r="FP3" i="20"/>
  <c r="FM3" i="20"/>
  <c r="FR2" i="20"/>
  <c r="FN3" i="20"/>
  <c r="FO3" i="20"/>
  <c r="DO3" i="21"/>
  <c r="DQ3" i="21"/>
  <c r="DN3" i="21"/>
  <c r="DP3" i="21" s="1"/>
  <c r="DQ3" i="15"/>
  <c r="DO3" i="15"/>
  <c r="DN3" i="15"/>
  <c r="DP3" i="15" s="1"/>
  <c r="J108" i="33"/>
  <c r="K88" i="33" s="1"/>
  <c r="D57" i="34"/>
  <c r="DO3" i="22"/>
  <c r="DN3" i="22"/>
  <c r="DP3" i="22" s="1"/>
  <c r="DQ3" i="22"/>
  <c r="DS3" i="23"/>
  <c r="DU3" i="23" s="1"/>
  <c r="DV3" i="23"/>
  <c r="DT3" i="23"/>
  <c r="FO3" i="26"/>
  <c r="FM3" i="26"/>
  <c r="FP3" i="26"/>
  <c r="FN3" i="26"/>
  <c r="FR2" i="26"/>
  <c r="FO3" i="14"/>
  <c r="FM3" i="14"/>
  <c r="FN3" i="14"/>
  <c r="FP3" i="14"/>
  <c r="FR2" i="14"/>
  <c r="FR2" i="16"/>
  <c r="FM3" i="16"/>
  <c r="FO3" i="16"/>
  <c r="FN3" i="16"/>
  <c r="FP3" i="16"/>
  <c r="K5" i="33"/>
  <c r="K11" i="33"/>
  <c r="K20" i="33"/>
  <c r="K6" i="33"/>
  <c r="K13" i="33"/>
  <c r="K10" i="33"/>
  <c r="K19" i="33"/>
  <c r="K12" i="33"/>
  <c r="K18" i="33"/>
  <c r="K16" i="33"/>
  <c r="K8" i="33"/>
  <c r="K21" i="33"/>
  <c r="K24" i="33"/>
  <c r="K9" i="33"/>
  <c r="K15" i="33"/>
  <c r="K22" i="33"/>
  <c r="K17" i="33"/>
  <c r="K23" i="33"/>
  <c r="FR3" i="25"/>
  <c r="FQ3" i="25"/>
  <c r="FT3" i="25"/>
  <c r="FS3" i="25"/>
  <c r="J34" i="33"/>
  <c r="K30" i="33" s="1"/>
  <c r="DV3" i="22"/>
  <c r="DT3" i="22"/>
  <c r="DS3" i="22"/>
  <c r="DU3" i="22" s="1"/>
  <c r="DO3" i="23"/>
  <c r="DN3" i="23"/>
  <c r="DP3" i="23" s="1"/>
  <c r="DQ3" i="23"/>
  <c r="K40" i="33" l="1"/>
  <c r="K31" i="33"/>
  <c r="K87" i="33"/>
  <c r="FS3" i="41"/>
  <c r="FQ3" i="41"/>
  <c r="FR3" i="41"/>
  <c r="FT3" i="41"/>
  <c r="FQ3" i="16"/>
  <c r="FT3" i="16"/>
  <c r="FR3" i="16"/>
  <c r="FS3" i="16"/>
  <c r="K85" i="33"/>
  <c r="FR3" i="20"/>
  <c r="FT3" i="20"/>
  <c r="FS3" i="20"/>
  <c r="FQ3" i="20"/>
  <c r="K65" i="33"/>
  <c r="K74" i="33"/>
  <c r="K67" i="33"/>
  <c r="K69" i="33"/>
  <c r="K70" i="33"/>
  <c r="K73" i="33"/>
  <c r="K66" i="33"/>
  <c r="K71" i="33"/>
  <c r="K68" i="33"/>
  <c r="K72" i="33"/>
  <c r="K75" i="33"/>
  <c r="K55" i="33"/>
  <c r="K52" i="33"/>
  <c r="K50" i="33"/>
  <c r="K43" i="33"/>
  <c r="K53" i="33"/>
  <c r="K54" i="33"/>
  <c r="K45" i="33"/>
  <c r="K47" i="33"/>
  <c r="K44" i="33"/>
  <c r="K41" i="33"/>
  <c r="K58" i="33"/>
  <c r="K62" i="33"/>
  <c r="K48" i="33"/>
  <c r="K59" i="33"/>
  <c r="K61" i="33"/>
  <c r="K57" i="33"/>
  <c r="K60" i="33"/>
  <c r="K56" i="33"/>
  <c r="K49" i="33"/>
  <c r="K51" i="33"/>
  <c r="K39" i="33"/>
  <c r="FS3" i="14"/>
  <c r="FT3" i="14"/>
  <c r="FR3" i="14"/>
  <c r="FQ3" i="14"/>
  <c r="K25" i="33"/>
  <c r="K96" i="33"/>
  <c r="K102" i="33"/>
  <c r="K97" i="33"/>
  <c r="K105" i="33"/>
  <c r="K103" i="33"/>
  <c r="K90" i="33"/>
  <c r="K95" i="33"/>
  <c r="K106" i="33"/>
  <c r="K101" i="33"/>
  <c r="K100" i="33"/>
  <c r="K99" i="33"/>
  <c r="K98" i="33"/>
  <c r="K93" i="33"/>
  <c r="K108" i="33"/>
  <c r="K89" i="33"/>
  <c r="K104" i="33"/>
  <c r="K94" i="33"/>
  <c r="K107" i="33"/>
  <c r="K91" i="33"/>
  <c r="K92" i="33"/>
  <c r="FT3" i="26"/>
  <c r="FQ3" i="26"/>
  <c r="FS3" i="26"/>
  <c r="FR3" i="26"/>
  <c r="K42" i="33"/>
  <c r="K33" i="33"/>
  <c r="K34" i="33"/>
  <c r="K86" i="33"/>
  <c r="K32" i="3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Célestin Didier ONDOUA ONDOUA</author>
  </authors>
  <commentList>
    <comment ref="F27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Célestin Didier ONDOUA ONDOUA:</t>
        </r>
        <r>
          <rPr>
            <sz val="9"/>
            <color indexed="81"/>
            <rFont val="Tahoma"/>
            <family val="2"/>
          </rPr>
          <t xml:space="preserve">
20000000 pour la formation complète d'une personne</t>
        </r>
      </text>
    </comment>
  </commentList>
</comments>
</file>

<file path=xl/sharedStrings.xml><?xml version="1.0" encoding="utf-8"?>
<sst xmlns="http://schemas.openxmlformats.org/spreadsheetml/2006/main" count="4235" uniqueCount="848">
  <si>
    <t>Name of country</t>
  </si>
  <si>
    <t>National population (2017)</t>
  </si>
  <si>
    <t>First year of plan</t>
  </si>
  <si>
    <t>Number of years of planning</t>
  </si>
  <si>
    <t>Currency of budget</t>
  </si>
  <si>
    <t>1. Government</t>
  </si>
  <si>
    <t>2. GiZ</t>
  </si>
  <si>
    <t>3. BMGF</t>
  </si>
  <si>
    <t>4. World Bank</t>
  </si>
  <si>
    <t>5. WHO</t>
  </si>
  <si>
    <t>6. UNICEF</t>
  </si>
  <si>
    <t>7. CDC</t>
  </si>
  <si>
    <t>8. JHPIEGO</t>
  </si>
  <si>
    <t>8. JHPEIGO</t>
  </si>
  <si>
    <t>9. USAID</t>
  </si>
  <si>
    <t>10. BHT</t>
  </si>
  <si>
    <t>11. Global Fund</t>
  </si>
  <si>
    <t>12. Other</t>
  </si>
  <si>
    <t>1.  Coordination / leadership</t>
  </si>
  <si>
    <t>2.  Planning including assessment, design, planning, policy, legislation</t>
  </si>
  <si>
    <t>3.  Strengthening HR capacity</t>
  </si>
  <si>
    <t>4.  Strengthening infrastructure</t>
  </si>
  <si>
    <t>5.  Operations / implementation</t>
  </si>
  <si>
    <t>6.  Analysis including data quality and dissemination</t>
  </si>
  <si>
    <t>7.  Use and review mechanisms</t>
  </si>
  <si>
    <t>Number</t>
  </si>
  <si>
    <t>Transport</t>
  </si>
  <si>
    <t>Consultant</t>
  </si>
  <si>
    <t>International</t>
  </si>
  <si>
    <t>Per diem</t>
  </si>
  <si>
    <t>Daily rate</t>
  </si>
  <si>
    <t>International flight</t>
  </si>
  <si>
    <t>National</t>
  </si>
  <si>
    <t>Travel</t>
  </si>
  <si>
    <t>For meetings/workshops and training</t>
  </si>
  <si>
    <t xml:space="preserve">Per diem for participants from outside </t>
  </si>
  <si>
    <t>Extra days per diem for not local</t>
  </si>
  <si>
    <t>Supervisor per diem</t>
  </si>
  <si>
    <t>Printing price per page</t>
  </si>
  <si>
    <t>Rent of venue</t>
  </si>
  <si>
    <t>Stationary</t>
  </si>
  <si>
    <t>Lunch</t>
  </si>
  <si>
    <t>Tea break</t>
  </si>
  <si>
    <t>Annual salaries and benefits</t>
  </si>
  <si>
    <t>Salary</t>
  </si>
  <si>
    <t>For FTE calculation</t>
  </si>
  <si>
    <t>Formula for meeting</t>
  </si>
  <si>
    <t>Meeting DATA</t>
  </si>
  <si>
    <t>PROCUREMENT</t>
  </si>
  <si>
    <t>Category</t>
  </si>
  <si>
    <t>Participants</t>
  </si>
  <si>
    <t>Total cost</t>
  </si>
  <si>
    <t>No of days</t>
  </si>
  <si>
    <t>Descripion1</t>
  </si>
  <si>
    <t>Quantity 1</t>
  </si>
  <si>
    <t>Price 1</t>
  </si>
  <si>
    <t>Cost proc 1</t>
  </si>
  <si>
    <t>Descripion 2</t>
  </si>
  <si>
    <t>Quantity 2</t>
  </si>
  <si>
    <t>Price 2</t>
  </si>
  <si>
    <t>Cost proc 2</t>
  </si>
  <si>
    <t>UniqueID</t>
  </si>
  <si>
    <t>CostCategory1</t>
  </si>
  <si>
    <t>CostCategory2</t>
  </si>
  <si>
    <t>Other</t>
  </si>
  <si>
    <t>Trainer per diem</t>
  </si>
  <si>
    <t>Away participants</t>
  </si>
  <si>
    <t>Per diem away</t>
  </si>
  <si>
    <t>No of trainers</t>
  </si>
  <si>
    <t>Trainer fee</t>
  </si>
  <si>
    <t>Extra for trainer</t>
  </si>
  <si>
    <t>No of days for trainer</t>
  </si>
  <si>
    <t>Extra pp</t>
  </si>
  <si>
    <t>Extra on top</t>
  </si>
  <si>
    <t>List 1</t>
  </si>
  <si>
    <t>List 2</t>
  </si>
  <si>
    <t>List 3</t>
  </si>
  <si>
    <t>Fuel per day</t>
  </si>
  <si>
    <t>For later</t>
  </si>
  <si>
    <t>FIELD VISITS</t>
  </si>
  <si>
    <t>No of supervisors</t>
  </si>
  <si>
    <t>Vehicle category</t>
  </si>
  <si>
    <t>No of vehicles</t>
  </si>
  <si>
    <t>Cost per day per vehicle</t>
  </si>
  <si>
    <t>Fuel cost per day</t>
  </si>
  <si>
    <t>No of drivers</t>
  </si>
  <si>
    <t>Driver per diem</t>
  </si>
  <si>
    <t>Extra per field visit</t>
  </si>
  <si>
    <t>Total costs</t>
  </si>
  <si>
    <t>List4</t>
  </si>
  <si>
    <t>CONSULTANT</t>
  </si>
  <si>
    <t>International national</t>
  </si>
  <si>
    <t>No of consultants</t>
  </si>
  <si>
    <t>Per diem consultant</t>
  </si>
  <si>
    <t>Consultant rate</t>
  </si>
  <si>
    <t>Consultant travel</t>
  </si>
  <si>
    <t>Total consult</t>
  </si>
  <si>
    <t>HR Extra 1</t>
  </si>
  <si>
    <t>HR Extra 2</t>
  </si>
  <si>
    <t>Total costs HR</t>
  </si>
  <si>
    <t>List 4</t>
  </si>
  <si>
    <t>Total</t>
  </si>
  <si>
    <t>Estimated cost (Local currency)</t>
  </si>
  <si>
    <t>Implementation scale</t>
  </si>
  <si>
    <t>SNU2 (district/county)</t>
  </si>
  <si>
    <t>Number of days consultants</t>
  </si>
  <si>
    <t>Field Visit</t>
  </si>
  <si>
    <t>Cost category 1</t>
  </si>
  <si>
    <t>General</t>
  </si>
  <si>
    <t>Infrastructure</t>
  </si>
  <si>
    <t>TOTALS</t>
  </si>
  <si>
    <t>% total</t>
  </si>
  <si>
    <t>P</t>
  </si>
  <si>
    <t>D</t>
  </si>
  <si>
    <t>R</t>
  </si>
  <si>
    <t>O</t>
  </si>
  <si>
    <t>Procurement category</t>
  </si>
  <si>
    <t>Total cost procurement</t>
  </si>
  <si>
    <t>Tunisia</t>
  </si>
  <si>
    <t>Cost other</t>
  </si>
  <si>
    <t>Description other</t>
  </si>
  <si>
    <t>Afghanistan</t>
  </si>
  <si>
    <t>Albania</t>
  </si>
  <si>
    <t>Algeria</t>
  </si>
  <si>
    <t>Andorra</t>
  </si>
  <si>
    <t>Angola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</si>
  <si>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</si>
  <si>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</si>
  <si>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</si>
  <si>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</si>
  <si>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</si>
  <si>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</si>
  <si>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</si>
  <si>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</si>
  <si>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</si>
  <si>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</si>
  <si>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</si>
  <si>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</si>
  <si>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</si>
  <si>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</si>
  <si>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</si>
  <si>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</si>
  <si>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</si>
  <si>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</si>
  <si>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</si>
  <si>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</si>
  <si>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</si>
  <si>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</si>
  <si>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</si>
  <si>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</si>
  <si>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</si>
  <si>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</si>
  <si>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Central African Republic</t>
  </si>
  <si>
    <t>Chad</t>
  </si>
  <si>
    <t>Chile</t>
  </si>
  <si>
    <t>China</t>
  </si>
  <si>
    <t>Colombia</t>
  </si>
  <si>
    <t>Comoros</t>
  </si>
  <si>
    <t>Congo</t>
  </si>
  <si>
    <t>Cook Islands</t>
  </si>
  <si>
    <t>Costa Rica</t>
  </si>
  <si>
    <t>Croatia</t>
  </si>
  <si>
    <t>Cuba</t>
  </si>
  <si>
    <t>Cyprus</t>
  </si>
  <si>
    <t>Czech Republic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</si>
  <si>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</si>
  <si>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</si>
  <si>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</si>
  <si>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</si>
  <si>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</si>
  <si>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</si>
  <si>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</si>
  <si>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</si>
  <si>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</si>
  <si>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</si>
  <si>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</si>
  <si>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</si>
  <si>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</si>
  <si>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</si>
  <si>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</si>
  <si>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</si>
  <si>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</si>
  <si>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</si>
  <si>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</si>
  <si>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</si>
  <si>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</si>
  <si>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</si>
  <si>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</si>
  <si>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</si>
  <si>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</si>
  <si>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</si>
  <si>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</si>
  <si>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</si>
  <si>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</si>
  <si>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</si>
  <si>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</si>
  <si>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</si>
  <si>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</si>
  <si>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</si>
  <si>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</si>
  <si>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</si>
  <si>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</si>
  <si>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</si>
  <si>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</si>
  <si>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</si>
  <si>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</si>
  <si>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</si>
  <si>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</si>
  <si>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</si>
  <si>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</si>
  <si>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</si>
  <si>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</si>
  <si>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</si>
  <si>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</si>
  <si>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</si>
  <si>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</si>
  <si>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</si>
  <si>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</si>
  <si>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</si>
  <si>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</si>
  <si>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</si>
  <si>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</si>
  <si>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</si>
  <si>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</si>
  <si>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</si>
  <si>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</si>
  <si>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</si>
  <si>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</si>
  <si>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</si>
  <si>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</si>
  <si>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</si>
  <si>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</si>
  <si>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</si>
  <si>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</si>
  <si>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</si>
  <si>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</si>
  <si>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</si>
  <si>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</si>
  <si>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</si>
  <si>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</si>
  <si>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Niue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</si>
  <si>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</si>
  <si>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</si>
  <si>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</si>
  <si>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</si>
  <si>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</si>
  <si>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</si>
  <si>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</si>
  <si>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</si>
  <si>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</si>
  <si>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</si>
  <si>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</si>
  <si>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</si>
  <si>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</si>
  <si>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</si>
  <si>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</si>
  <si>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Saint Kitts and Nevis</t>
  </si>
  <si>
    <t>Saint Lucia</t>
  </si>
  <si>
    <t>Samoa</t>
  </si>
  <si>
    <t>San Marino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</si>
  <si>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</si>
  <si>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</si>
  <si>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</si>
  <si>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</si>
  <si>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</si>
  <si>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</si>
  <si>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</si>
  <si>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</si>
  <si>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</si>
  <si>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</si>
  <si>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</si>
  <si>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</si>
  <si>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</si>
  <si>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</si>
  <si>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</si>
  <si>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</si>
  <si>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Swaziland</t>
  </si>
  <si>
    <t>Sweden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</si>
  <si>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</si>
  <si>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</si>
  <si>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</si>
  <si>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</si>
  <si>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</si>
  <si>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</si>
  <si>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</si>
  <si>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</si>
  <si>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</si>
  <si>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</si>
  <si>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</si>
  <si>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</si>
  <si>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</si>
  <si>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</si>
  <si>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States of America</t>
  </si>
  <si>
    <t>Uruguay</t>
  </si>
  <si>
    <t>Uzbekistan</t>
  </si>
  <si>
    <t>Vanuatu</t>
  </si>
  <si>
    <t>Venezuela</t>
  </si>
  <si>
    <t>Viet Nam</t>
  </si>
  <si>
    <t>Yemen</t>
  </si>
  <si>
    <t>Zambia</t>
  </si>
  <si>
    <t>Zimbabwe</t>
  </si>
  <si>
    <t>Cost cat 1</t>
  </si>
  <si>
    <t>Unique ID</t>
  </si>
  <si>
    <t>Exchange rate local currency per USD</t>
  </si>
  <si>
    <t>Sources of finance:</t>
  </si>
  <si>
    <t>Categories of activities</t>
  </si>
  <si>
    <t>1.  Coordination/leadership</t>
  </si>
  <si>
    <t>Costs</t>
  </si>
  <si>
    <t>Fee for Trainer (per day)</t>
  </si>
  <si>
    <t>Output column number of cells</t>
  </si>
  <si>
    <t>Driver Per diem</t>
  </si>
  <si>
    <t>Quantity</t>
  </si>
  <si>
    <t>Price</t>
  </si>
  <si>
    <t>Alphabetical list of WHO Member States</t>
  </si>
  <si>
    <t>ISO Alpha-3 Code</t>
  </si>
  <si>
    <t>WHO Region</t>
  </si>
  <si>
    <t xml:space="preserve">AFG </t>
  </si>
  <si>
    <t>EMRO</t>
  </si>
  <si>
    <t xml:space="preserve">ALB </t>
  </si>
  <si>
    <t>EURO</t>
  </si>
  <si>
    <t xml:space="preserve">DZA </t>
  </si>
  <si>
    <t>AFRO</t>
  </si>
  <si>
    <t xml:space="preserve">AND </t>
  </si>
  <si>
    <t xml:space="preserve">AGO </t>
  </si>
  <si>
    <t>Antigua And Barbuda</t>
  </si>
  <si>
    <t xml:space="preserve">ATG </t>
  </si>
  <si>
    <t>PAHO</t>
  </si>
  <si>
    <t xml:space="preserve">ARG </t>
  </si>
  <si>
    <t xml:space="preserve">ARM </t>
  </si>
  <si>
    <t xml:space="preserve">AUS </t>
  </si>
  <si>
    <t>WPRO</t>
  </si>
  <si>
    <t xml:space="preserve">AUT </t>
  </si>
  <si>
    <t xml:space="preserve">AZE </t>
  </si>
  <si>
    <t xml:space="preserve">BHS </t>
  </si>
  <si>
    <t xml:space="preserve">BHR </t>
  </si>
  <si>
    <t xml:space="preserve">BGD </t>
  </si>
  <si>
    <t>SEARO</t>
  </si>
  <si>
    <t xml:space="preserve">BRB </t>
  </si>
  <si>
    <t xml:space="preserve">BLR </t>
  </si>
  <si>
    <t xml:space="preserve">BEL </t>
  </si>
  <si>
    <t xml:space="preserve">BLZ </t>
  </si>
  <si>
    <t xml:space="preserve">BEN </t>
  </si>
  <si>
    <t xml:space="preserve">BTN </t>
  </si>
  <si>
    <t>BOL</t>
  </si>
  <si>
    <t xml:space="preserve">BIH </t>
  </si>
  <si>
    <t xml:space="preserve">BWA </t>
  </si>
  <si>
    <t xml:space="preserve">BRA </t>
  </si>
  <si>
    <t xml:space="preserve">BRN </t>
  </si>
  <si>
    <t xml:space="preserve">BGR </t>
  </si>
  <si>
    <t xml:space="preserve">BFA </t>
  </si>
  <si>
    <t xml:space="preserve">BDI </t>
  </si>
  <si>
    <t xml:space="preserve">KHM </t>
  </si>
  <si>
    <t xml:space="preserve">CMR </t>
  </si>
  <si>
    <t xml:space="preserve">CAN </t>
  </si>
  <si>
    <t xml:space="preserve">CAF </t>
  </si>
  <si>
    <t xml:space="preserve">TCD </t>
  </si>
  <si>
    <t xml:space="preserve">CHL </t>
  </si>
  <si>
    <t xml:space="preserve">CHN </t>
  </si>
  <si>
    <t xml:space="preserve">COL </t>
  </si>
  <si>
    <t xml:space="preserve">COM </t>
  </si>
  <si>
    <t xml:space="preserve">COG </t>
  </si>
  <si>
    <t xml:space="preserve">COK </t>
  </si>
  <si>
    <t xml:space="preserve">CRI </t>
  </si>
  <si>
    <t>Côte d'Ivoire</t>
  </si>
  <si>
    <t xml:space="preserve">CIV </t>
  </si>
  <si>
    <t xml:space="preserve">HRV </t>
  </si>
  <si>
    <t xml:space="preserve">CUB </t>
  </si>
  <si>
    <t xml:space="preserve">CYP </t>
  </si>
  <si>
    <t xml:space="preserve">CZE </t>
  </si>
  <si>
    <t>Democratic Peoples Republic of Korea</t>
  </si>
  <si>
    <t>PRK</t>
  </si>
  <si>
    <t>COD</t>
  </si>
  <si>
    <t xml:space="preserve">DNK </t>
  </si>
  <si>
    <t xml:space="preserve">DJI </t>
  </si>
  <si>
    <t xml:space="preserve">DMA </t>
  </si>
  <si>
    <t xml:space="preserve">DOM </t>
  </si>
  <si>
    <t xml:space="preserve">ECU </t>
  </si>
  <si>
    <t xml:space="preserve">EGY </t>
  </si>
  <si>
    <t xml:space="preserve">SLV </t>
  </si>
  <si>
    <t xml:space="preserve">GNQ </t>
  </si>
  <si>
    <t xml:space="preserve">ERI </t>
  </si>
  <si>
    <t xml:space="preserve">EST </t>
  </si>
  <si>
    <t xml:space="preserve">ETH </t>
  </si>
  <si>
    <t xml:space="preserve">FJI </t>
  </si>
  <si>
    <t xml:space="preserve">FIN </t>
  </si>
  <si>
    <t xml:space="preserve">FRA </t>
  </si>
  <si>
    <t xml:space="preserve">GAB </t>
  </si>
  <si>
    <t xml:space="preserve">GMB </t>
  </si>
  <si>
    <t xml:space="preserve">GEO </t>
  </si>
  <si>
    <t xml:space="preserve">DEU </t>
  </si>
  <si>
    <t xml:space="preserve">GHA </t>
  </si>
  <si>
    <t xml:space="preserve">GRC </t>
  </si>
  <si>
    <t xml:space="preserve">GRD </t>
  </si>
  <si>
    <t xml:space="preserve">GTM </t>
  </si>
  <si>
    <t xml:space="preserve">GIN </t>
  </si>
  <si>
    <t xml:space="preserve">GNB </t>
  </si>
  <si>
    <t xml:space="preserve">GUY </t>
  </si>
  <si>
    <t xml:space="preserve">HTI </t>
  </si>
  <si>
    <t xml:space="preserve">HND </t>
  </si>
  <si>
    <t xml:space="preserve">HUN </t>
  </si>
  <si>
    <t xml:space="preserve">ISL </t>
  </si>
  <si>
    <t xml:space="preserve">IND </t>
  </si>
  <si>
    <t xml:space="preserve">IDN </t>
  </si>
  <si>
    <t>Iran, Islamic Republic of</t>
  </si>
  <si>
    <t xml:space="preserve">IRN </t>
  </si>
  <si>
    <t xml:space="preserve">IRQ </t>
  </si>
  <si>
    <t xml:space="preserve">IRL </t>
  </si>
  <si>
    <t xml:space="preserve">ISR </t>
  </si>
  <si>
    <t xml:space="preserve">ITA </t>
  </si>
  <si>
    <t xml:space="preserve">JAM </t>
  </si>
  <si>
    <t xml:space="preserve">JPN </t>
  </si>
  <si>
    <t xml:space="preserve">JOR </t>
  </si>
  <si>
    <t xml:space="preserve">KAZ </t>
  </si>
  <si>
    <t xml:space="preserve">KEN </t>
  </si>
  <si>
    <t xml:space="preserve">KIR </t>
  </si>
  <si>
    <t>Korea, Republic of</t>
  </si>
  <si>
    <t xml:space="preserve">KOR </t>
  </si>
  <si>
    <t xml:space="preserve">KWT </t>
  </si>
  <si>
    <t xml:space="preserve">KGZ </t>
  </si>
  <si>
    <t xml:space="preserve">LAO </t>
  </si>
  <si>
    <t xml:space="preserve">LVA </t>
  </si>
  <si>
    <t xml:space="preserve">LBN </t>
  </si>
  <si>
    <t xml:space="preserve">LSO </t>
  </si>
  <si>
    <t xml:space="preserve">LBR </t>
  </si>
  <si>
    <t>Libya</t>
  </si>
  <si>
    <t>LBY</t>
  </si>
  <si>
    <t xml:space="preserve">LTU </t>
  </si>
  <si>
    <t xml:space="preserve">LUX </t>
  </si>
  <si>
    <t>Macedonia, the former Yugoslav Republic of</t>
  </si>
  <si>
    <t xml:space="preserve">MKD </t>
  </si>
  <si>
    <t xml:space="preserve">MDG </t>
  </si>
  <si>
    <t xml:space="preserve">MWI </t>
  </si>
  <si>
    <t xml:space="preserve">MYS </t>
  </si>
  <si>
    <t xml:space="preserve">MDV </t>
  </si>
  <si>
    <t xml:space="preserve">MLI </t>
  </si>
  <si>
    <t xml:space="preserve">MLT </t>
  </si>
  <si>
    <t xml:space="preserve">MHL </t>
  </si>
  <si>
    <t xml:space="preserve">MRT </t>
  </si>
  <si>
    <t xml:space="preserve">MUS </t>
  </si>
  <si>
    <t xml:space="preserve">MEX </t>
  </si>
  <si>
    <t>Micronesia, Federated States of</t>
  </si>
  <si>
    <t xml:space="preserve">FSM </t>
  </si>
  <si>
    <t>Moldova, Republic of</t>
  </si>
  <si>
    <t xml:space="preserve">MDA </t>
  </si>
  <si>
    <t xml:space="preserve">MCO </t>
  </si>
  <si>
    <t xml:space="preserve">MNG </t>
  </si>
  <si>
    <t xml:space="preserve">MNE </t>
  </si>
  <si>
    <t xml:space="preserve">MAR </t>
  </si>
  <si>
    <t xml:space="preserve">MOZ </t>
  </si>
  <si>
    <t xml:space="preserve">MMR </t>
  </si>
  <si>
    <t xml:space="preserve">NAM </t>
  </si>
  <si>
    <t xml:space="preserve">NRU </t>
  </si>
  <si>
    <t xml:space="preserve">NPL </t>
  </si>
  <si>
    <t xml:space="preserve">NLD </t>
  </si>
  <si>
    <t xml:space="preserve">NZL </t>
  </si>
  <si>
    <t xml:space="preserve">NIC </t>
  </si>
  <si>
    <t xml:space="preserve">NER </t>
  </si>
  <si>
    <t xml:space="preserve">NGA </t>
  </si>
  <si>
    <t xml:space="preserve">NIU </t>
  </si>
  <si>
    <t xml:space="preserve">NOR </t>
  </si>
  <si>
    <t xml:space="preserve">OMN </t>
  </si>
  <si>
    <t xml:space="preserve">PAK </t>
  </si>
  <si>
    <t xml:space="preserve">PLW </t>
  </si>
  <si>
    <t xml:space="preserve">PAN </t>
  </si>
  <si>
    <t xml:space="preserve">PNG </t>
  </si>
  <si>
    <t xml:space="preserve">PRY </t>
  </si>
  <si>
    <t xml:space="preserve">PER </t>
  </si>
  <si>
    <t xml:space="preserve">PHL </t>
  </si>
  <si>
    <t xml:space="preserve">POL </t>
  </si>
  <si>
    <t xml:space="preserve">PRT </t>
  </si>
  <si>
    <t xml:space="preserve">QAT </t>
  </si>
  <si>
    <t xml:space="preserve">ROU </t>
  </si>
  <si>
    <t xml:space="preserve">RUS </t>
  </si>
  <si>
    <t xml:space="preserve">RWA </t>
  </si>
  <si>
    <t xml:space="preserve">KNA </t>
  </si>
  <si>
    <t xml:space="preserve">LCA </t>
  </si>
  <si>
    <t>Saint Vincent and the Grenadines</t>
  </si>
  <si>
    <t xml:space="preserve">VCT </t>
  </si>
  <si>
    <t xml:space="preserve">WSM </t>
  </si>
  <si>
    <t xml:space="preserve">SMR </t>
  </si>
  <si>
    <t>Sao Tome And Principe</t>
  </si>
  <si>
    <t xml:space="preserve">STP </t>
  </si>
  <si>
    <t xml:space="preserve">SAU </t>
  </si>
  <si>
    <t xml:space="preserve">SEN </t>
  </si>
  <si>
    <t xml:space="preserve">SRB </t>
  </si>
  <si>
    <t xml:space="preserve">SYC </t>
  </si>
  <si>
    <t xml:space="preserve">SLE </t>
  </si>
  <si>
    <t xml:space="preserve">SGP </t>
  </si>
  <si>
    <t xml:space="preserve">SVK </t>
  </si>
  <si>
    <t xml:space="preserve">SVN </t>
  </si>
  <si>
    <t xml:space="preserve">SOM </t>
  </si>
  <si>
    <t xml:space="preserve">SLB </t>
  </si>
  <si>
    <t xml:space="preserve">ZAF </t>
  </si>
  <si>
    <t xml:space="preserve">ESP </t>
  </si>
  <si>
    <t xml:space="preserve">LKA </t>
  </si>
  <si>
    <t xml:space="preserve">SDN </t>
  </si>
  <si>
    <t>SSD</t>
  </si>
  <si>
    <t xml:space="preserve">SUR </t>
  </si>
  <si>
    <t xml:space="preserve">SWZ </t>
  </si>
  <si>
    <t xml:space="preserve">SWE </t>
  </si>
  <si>
    <t xml:space="preserve">CHE </t>
  </si>
  <si>
    <t xml:space="preserve">SYR </t>
  </si>
  <si>
    <t>Tanzania, United Republic of</t>
  </si>
  <si>
    <t xml:space="preserve">TZA </t>
  </si>
  <si>
    <t>Tanzania, United Republic of (Zanzibar)</t>
  </si>
  <si>
    <t>ZAN</t>
  </si>
  <si>
    <t xml:space="preserve">TJK </t>
  </si>
  <si>
    <t xml:space="preserve">THA </t>
  </si>
  <si>
    <t>Timor-Leste</t>
  </si>
  <si>
    <t xml:space="preserve">TLS </t>
  </si>
  <si>
    <t xml:space="preserve">TGO </t>
  </si>
  <si>
    <t xml:space="preserve">TON </t>
  </si>
  <si>
    <t xml:space="preserve">TTO </t>
  </si>
  <si>
    <t xml:space="preserve">TUN </t>
  </si>
  <si>
    <t xml:space="preserve">TUR </t>
  </si>
  <si>
    <t xml:space="preserve">TKM </t>
  </si>
  <si>
    <t xml:space="preserve">TUV </t>
  </si>
  <si>
    <t xml:space="preserve">UGA </t>
  </si>
  <si>
    <t xml:space="preserve">UKR </t>
  </si>
  <si>
    <t xml:space="preserve">ARE </t>
  </si>
  <si>
    <t xml:space="preserve">GBR </t>
  </si>
  <si>
    <t>USA</t>
  </si>
  <si>
    <t xml:space="preserve">URY </t>
  </si>
  <si>
    <t xml:space="preserve">UZB </t>
  </si>
  <si>
    <t xml:space="preserve">VUT </t>
  </si>
  <si>
    <t>VEN</t>
  </si>
  <si>
    <t xml:space="preserve">VNM </t>
  </si>
  <si>
    <t xml:space="preserve">YEM </t>
  </si>
  <si>
    <t xml:space="preserve">ZMB </t>
  </si>
  <si>
    <t xml:space="preserve">ZWE </t>
  </si>
  <si>
    <t>Services</t>
  </si>
  <si>
    <t>Primary budget holder</t>
  </si>
  <si>
    <t>CPV</t>
  </si>
  <si>
    <t/>
  </si>
  <si>
    <t>Extra per day</t>
  </si>
  <si>
    <t>Construction</t>
  </si>
  <si>
    <t>Year</t>
  </si>
  <si>
    <t>Processus d'appel d'offre</t>
  </si>
  <si>
    <t>SNU1 (province/region/etat)</t>
  </si>
  <si>
    <t>Plaidoyer</t>
  </si>
  <si>
    <t>Communication</t>
  </si>
  <si>
    <t>4 x 4</t>
  </si>
  <si>
    <t>exmple indicateur1</t>
  </si>
  <si>
    <t>exemple non existant 1</t>
  </si>
  <si>
    <t>NA</t>
  </si>
  <si>
    <t>exmple indicateur2</t>
  </si>
  <si>
    <t>exmple indicateur3</t>
  </si>
  <si>
    <t>exemple non existant 2</t>
  </si>
  <si>
    <t>exemple non existant 3</t>
  </si>
  <si>
    <t>Summary of strategic action</t>
  </si>
  <si>
    <t>Central</t>
  </si>
  <si>
    <t>Nbre d'activité</t>
  </si>
  <si>
    <t>Nbre "incomplet"</t>
  </si>
  <si>
    <t>Nbre category2</t>
  </si>
  <si>
    <t>Detailed activity description 4</t>
  </si>
  <si>
    <t>Detailed activity description 5</t>
  </si>
  <si>
    <t>Detailed activity description 6</t>
  </si>
  <si>
    <t>Detailed activity description 7</t>
  </si>
  <si>
    <t>Detailed activity description 8</t>
  </si>
  <si>
    <t>Detailed activity description 9</t>
  </si>
  <si>
    <t>Detailed activity description 10</t>
  </si>
  <si>
    <t>Detailed activity description 11</t>
  </si>
  <si>
    <t>Detailed activity description 12</t>
  </si>
  <si>
    <t>Detailed activity description 13</t>
  </si>
  <si>
    <t>Detailed activity description 14</t>
  </si>
  <si>
    <t>Detailed activity description 15</t>
  </si>
  <si>
    <t>Detailed activity description 16</t>
  </si>
  <si>
    <t>Detailed activity description 17</t>
  </si>
  <si>
    <t>Detailed activity description 18</t>
  </si>
  <si>
    <t>Detailed activity description 19</t>
  </si>
  <si>
    <t>Detailed activity description 20</t>
  </si>
  <si>
    <t>Detailed activity description 21</t>
  </si>
  <si>
    <t>Detailed activity description 22</t>
  </si>
  <si>
    <t>Detailed cost assumptions description updated with latest details 5</t>
  </si>
  <si>
    <t>Detailed cost assumptions description updated with latest details 6</t>
  </si>
  <si>
    <t>Detailed cost assumptions description updated with latest details 7</t>
  </si>
  <si>
    <t>Detailed cost assumptions description updated with latest details 8</t>
  </si>
  <si>
    <t>Detailed cost assumptions description updated with latest details 9</t>
  </si>
  <si>
    <t>Detailed cost assumptions description updated with latest details 10</t>
  </si>
  <si>
    <t>Detailed cost assumptions description updated with latest details 11</t>
  </si>
  <si>
    <t>Detailed cost assumptions description updated with latest details 12</t>
  </si>
  <si>
    <t>Detailed cost assumptions description updated with latest details 13</t>
  </si>
  <si>
    <t>Detailed cost assumptions description updated with latest details 14</t>
  </si>
  <si>
    <t>Detailed cost assumptions description updated with latest details 15</t>
  </si>
  <si>
    <t>Detailed cost assumptions description updated with latest details 16</t>
  </si>
  <si>
    <t>Detailed cost assumptions description updated with latest details 17</t>
  </si>
  <si>
    <t>Detailed cost assumptions description updated with latest details 18</t>
  </si>
  <si>
    <t>Detailed cost assumptions description updated with latest details 19</t>
  </si>
  <si>
    <t>Detailed cost assumptions description updated with latest details 20</t>
  </si>
  <si>
    <t>Detailed cost assumptions description updated with latest details 21</t>
  </si>
  <si>
    <t>Detailed cost assumptions description updated with latest details 22</t>
  </si>
  <si>
    <t>Capital</t>
  </si>
  <si>
    <t>Recurrent</t>
  </si>
  <si>
    <r>
      <rPr>
        <b/>
        <sz val="11"/>
        <rFont val="Calibri"/>
        <family val="2"/>
        <scheme val="minor"/>
      </rPr>
      <t>Ctrl-b</t>
    </r>
  </si>
  <si>
    <t>Impact</t>
  </si>
  <si>
    <t>comptage coût(colonne N)</t>
  </si>
  <si>
    <t>comptage category2 (colonne AA)</t>
  </si>
  <si>
    <t>.</t>
  </si>
  <si>
    <t>TECHNICAL AREA</t>
  </si>
  <si>
    <t xml:space="preserve">Frequency per year of implementation </t>
  </si>
  <si>
    <t>Annual Cost Estimates</t>
  </si>
  <si>
    <t>Indicator</t>
  </si>
  <si>
    <t>Objectives</t>
  </si>
  <si>
    <t>Summary of Key Activities (Strategic actions)</t>
  </si>
  <si>
    <t>Detailed activity description (input description for costing)</t>
  </si>
  <si>
    <t>Detailed cost assumptions (including units, unit costs, quantities, frequency, etc)</t>
  </si>
  <si>
    <t>Responsible authority
for Implementation (budget holder)</t>
  </si>
  <si>
    <t>Implementation scale (National, regional, district, sub-national?)</t>
  </si>
  <si>
    <t>Comments1 (Potential challenges, comments on implementation arrangements, other)</t>
  </si>
  <si>
    <t>Comments2 (Potential challenges, comments on implementation arrangements, other)</t>
  </si>
  <si>
    <t>Related existing plan/ framework / Programme or on-going activities</t>
  </si>
  <si>
    <t>Existing budget(y/n)</t>
  </si>
  <si>
    <t>Existing budget source (government, donor?)</t>
  </si>
  <si>
    <t>Estimated cost 
(Local currency)</t>
  </si>
  <si>
    <t>TotalOver5Years</t>
  </si>
  <si>
    <t>Monitoring and Evaluation indicators</t>
  </si>
  <si>
    <t>Process</t>
  </si>
  <si>
    <t>Output</t>
  </si>
  <si>
    <t>Outcome</t>
  </si>
  <si>
    <t>Tea/coffee break</t>
  </si>
  <si>
    <t>Venue rental / day</t>
  </si>
  <si>
    <t>Country</t>
  </si>
  <si>
    <t>First year of NAPHS</t>
  </si>
  <si>
    <t>Number of years for NAPHS (1 to 5)</t>
  </si>
  <si>
    <t>Currency exchange rate</t>
  </si>
  <si>
    <t>Currency of cost estimations</t>
  </si>
  <si>
    <t>General information</t>
  </si>
  <si>
    <t>Daily fee rate</t>
  </si>
  <si>
    <t>International flight cost</t>
  </si>
  <si>
    <t>Travel cost</t>
  </si>
  <si>
    <t>Comments and/or clarifications</t>
  </si>
  <si>
    <t>Grouping</t>
  </si>
  <si>
    <t>This keyboard shortcut is available to quickly navigate to column N of the same row.</t>
  </si>
  <si>
    <t>Click the check box to Show/Hide the various worksheets</t>
  </si>
  <si>
    <t>Click these buttons to navigate direcly to the indicated worksheet</t>
  </si>
  <si>
    <t>Non resident per diem</t>
  </si>
  <si>
    <t>Resident per diem</t>
  </si>
  <si>
    <t>Field visits</t>
  </si>
  <si>
    <t>Car rental per day</t>
  </si>
  <si>
    <t>Service vehicle</t>
  </si>
  <si>
    <t>Other 2</t>
  </si>
  <si>
    <t>Other 3</t>
  </si>
  <si>
    <t>Other 4</t>
  </si>
  <si>
    <t>Other 5</t>
  </si>
  <si>
    <t>Other 6</t>
  </si>
  <si>
    <t>Other 7</t>
  </si>
  <si>
    <t>Other 8</t>
  </si>
  <si>
    <t>Other 9</t>
  </si>
  <si>
    <t>Other 10</t>
  </si>
  <si>
    <t>Other 11</t>
  </si>
  <si>
    <t>Other 12</t>
  </si>
  <si>
    <t>Other 13</t>
  </si>
  <si>
    <t>Other 14</t>
  </si>
  <si>
    <t>Other 15</t>
  </si>
  <si>
    <t>Other 16</t>
  </si>
  <si>
    <t>Other 17</t>
  </si>
  <si>
    <t>Other 18</t>
  </si>
  <si>
    <t>Other 19</t>
  </si>
  <si>
    <t>Other 20</t>
  </si>
  <si>
    <t>Job title</t>
  </si>
  <si>
    <t>Human resources</t>
  </si>
  <si>
    <t>Salary (annual or monthly)</t>
  </si>
  <si>
    <t>Categories</t>
  </si>
  <si>
    <t>(column "H")</t>
  </si>
  <si>
    <t>Priority</t>
  </si>
  <si>
    <t>Meeting</t>
  </si>
  <si>
    <t>Training</t>
  </si>
  <si>
    <t>Workshop</t>
  </si>
  <si>
    <t>SOP development</t>
  </si>
  <si>
    <t>Consultancy</t>
  </si>
  <si>
    <t>Evaluation</t>
  </si>
  <si>
    <t>Field visit</t>
  </si>
  <si>
    <t>Document reproduction/printing</t>
  </si>
  <si>
    <t>Procurement</t>
  </si>
  <si>
    <t>Simulation exercises</t>
  </si>
  <si>
    <t>Other 1</t>
  </si>
  <si>
    <t>Goods</t>
  </si>
  <si>
    <t>Logistics</t>
  </si>
  <si>
    <t>Procurement categories</t>
  </si>
  <si>
    <t>Name of the institition,  department of organisation</t>
  </si>
  <si>
    <t>(column "G" on each Technial Area worksheet)</t>
  </si>
  <si>
    <t>(column "Z")</t>
  </si>
  <si>
    <t>(column "AA")</t>
  </si>
  <si>
    <t>Study</t>
  </si>
  <si>
    <t>Campaign</t>
  </si>
  <si>
    <t>Vehicle cost (per day)</t>
  </si>
  <si>
    <t>Trainer/facilitator fees (rate per day)</t>
  </si>
  <si>
    <t>Number of additional days for non resident participants (0,1,2)</t>
  </si>
  <si>
    <t>National standard costs (default values for the cost estimation data entry forms)</t>
  </si>
  <si>
    <t>Please enter the list of recommendations in this single merged cell</t>
  </si>
  <si>
    <t>PREVENT</t>
  </si>
  <si>
    <t>General Objective:  To prevent and reduce the likelihood of outbreaks and other public health hazards and events defined by IHR (2005).</t>
  </si>
  <si>
    <t>Assessment recommendations:</t>
  </si>
  <si>
    <t>DETECT</t>
  </si>
  <si>
    <t>RESPONSE</t>
  </si>
  <si>
    <t>OTHER</t>
  </si>
  <si>
    <t>Other Technical/Focus Area</t>
  </si>
  <si>
    <t>Prevent</t>
  </si>
  <si>
    <t>Detect</t>
  </si>
  <si>
    <t>Reponse</t>
  </si>
  <si>
    <t>User note:</t>
  </si>
  <si>
    <t>This worksheet for entering basic input data is an essential part of the costing tool in order to ensure its functionality.  Additionally, these data must be entered A PRIORI initiating the costing.  Without this preliminary step, functionality of the tool may be limited.  (On this worksheet, basic inputs to be entered in rows 4-82 as appropriate)
Throughout the tool, and wherever the cells are colored in "Orange, Accent 6, Lighter 60%" (same color as this text box), the users should enter the appropriate data.  Data may be unit numbers (used in calculations) or text for indications related to each Technical Area.</t>
  </si>
  <si>
    <t>Technical Area</t>
  </si>
  <si>
    <t>Total estimated cost (local currency)</t>
  </si>
  <si>
    <t>Total estimated cost (USD)</t>
  </si>
  <si>
    <t>TOTAL (USD)</t>
  </si>
  <si>
    <t>Cost estimate per year (local currency)</t>
  </si>
  <si>
    <t>To modify these category titles, please make changes on Basic inputs for tool worksheet !!  The modifications will be automatically updated here!</t>
  </si>
  <si>
    <t>Funded</t>
  </si>
  <si>
    <t>Not funded</t>
  </si>
  <si>
    <t>Select from the list</t>
  </si>
  <si>
    <t>&lt;&lt;Please select country&gt;&gt;</t>
  </si>
  <si>
    <t>Default values for meeting/workshop/training form</t>
  </si>
  <si>
    <t>Response</t>
  </si>
  <si>
    <t>Cost category</t>
  </si>
  <si>
    <t>Capital or recurrent</t>
  </si>
  <si>
    <t xml:space="preserve">Monitoring and Evaluation </t>
  </si>
  <si>
    <t>Output/Process</t>
  </si>
  <si>
    <t xml:space="preserve">Source of verification </t>
  </si>
  <si>
    <t>Frequency of collection (monthly, six monthly, yearly)</t>
  </si>
  <si>
    <t>Yes</t>
  </si>
  <si>
    <t>No</t>
  </si>
  <si>
    <t>Description</t>
  </si>
  <si>
    <t>y</t>
  </si>
  <si>
    <t>n</t>
  </si>
  <si>
    <t>Y</t>
  </si>
  <si>
    <t>not funded</t>
  </si>
  <si>
    <t>NO</t>
  </si>
  <si>
    <t>NOT FUNDED</t>
  </si>
  <si>
    <t>Not Funded</t>
  </si>
  <si>
    <t>yes</t>
  </si>
  <si>
    <t>FUNDED</t>
  </si>
  <si>
    <t>Click on this button to return to previous worksheet</t>
  </si>
  <si>
    <t>Example Indicator1</t>
  </si>
  <si>
    <t>Example Indicator2</t>
  </si>
  <si>
    <t>Example Indicator3</t>
  </si>
  <si>
    <t>Example Objective1</t>
  </si>
  <si>
    <t>Example Objective2</t>
  </si>
  <si>
    <t>Example Objective3</t>
  </si>
  <si>
    <t>Example summary activity1</t>
  </si>
  <si>
    <t>Example summary activity2</t>
  </si>
  <si>
    <t>Example summary activity3</t>
  </si>
  <si>
    <t>Detailed activity description 1</t>
  </si>
  <si>
    <t>Detailed activity description 2</t>
  </si>
  <si>
    <t>Detailed activity description 3</t>
  </si>
  <si>
    <t>Detailed cost assumptions description updated with latest details 1</t>
  </si>
  <si>
    <t>Detailed cost assumptions description updated with latest details 2</t>
  </si>
  <si>
    <t>Detailed cost assumptions description updated with latest details 3</t>
  </si>
  <si>
    <t>Detailed cost assumptions description updated with latest details 4</t>
  </si>
  <si>
    <t>Example comments 1</t>
  </si>
  <si>
    <t>Example comments 2</t>
  </si>
  <si>
    <t>Example comments 3</t>
  </si>
  <si>
    <t>P7. Biosafety and biosecurity</t>
  </si>
  <si>
    <t>P1. Legal instruments</t>
  </si>
  <si>
    <t>P2. Financing</t>
  </si>
  <si>
    <t>P3. IHR coordination, National IHR Focal Point functions and advocacy</t>
  </si>
  <si>
    <t>P4. Antimicrobial resistance (AMR)</t>
  </si>
  <si>
    <t>P5. Zoonotic diseases</t>
  </si>
  <si>
    <t>P6. Food safety</t>
  </si>
  <si>
    <t>P8. Immunization</t>
  </si>
  <si>
    <t>D1. National laboratory systems</t>
  </si>
  <si>
    <t>D2. Surveillance</t>
  </si>
  <si>
    <t>D3. Human resources</t>
  </si>
  <si>
    <t>R1. Health emergency management</t>
  </si>
  <si>
    <t>R2. Linking public health and security authorities</t>
  </si>
  <si>
    <t>R3. Health services provision</t>
  </si>
  <si>
    <t>R4. Infection prevention and control (IPC)</t>
  </si>
  <si>
    <t>R5. Risk communication and community engagement (RCCE)</t>
  </si>
  <si>
    <t>PoE: Points of entry and border health</t>
  </si>
  <si>
    <t>CE. Chemical events</t>
  </si>
  <si>
    <t>RE. Radiation emergencies</t>
  </si>
  <si>
    <t>Health worker</t>
  </si>
  <si>
    <t>Nurse</t>
  </si>
  <si>
    <t>Veterinarian</t>
  </si>
  <si>
    <t>Environmentalist</t>
  </si>
  <si>
    <t>Laboratory technician</t>
  </si>
  <si>
    <t>Pharmacist</t>
  </si>
  <si>
    <t>3 days meeting for 30 non residents</t>
  </si>
  <si>
    <t>Ministry of Health</t>
  </si>
  <si>
    <t>Donor</t>
  </si>
  <si>
    <t>Ministry of Finance</t>
  </si>
  <si>
    <t>Ministry of Agriculture</t>
  </si>
  <si>
    <t>Ministry of Environment</t>
  </si>
  <si>
    <t xml:space="preserve">5 days workshop for 30 non residents </t>
  </si>
  <si>
    <t>Engage 2 international consultants for 15 days</t>
  </si>
  <si>
    <t>Engage 2 national consultants for 15 days</t>
  </si>
  <si>
    <t>Government</t>
  </si>
  <si>
    <t>Technical assistance</t>
  </si>
  <si>
    <t>Develop SOP with 20 non residents for 5 days</t>
  </si>
  <si>
    <t>Poor turn over</t>
  </si>
  <si>
    <t>On-going</t>
  </si>
  <si>
    <t>N</t>
  </si>
  <si>
    <t>Field visit with 3 officers for 5 days</t>
  </si>
  <si>
    <t>Procurement of 2 generaors each costing R45000</t>
  </si>
  <si>
    <t>generators</t>
  </si>
  <si>
    <t>Not used</t>
  </si>
  <si>
    <t>5 days training for 15 non residents</t>
  </si>
  <si>
    <t>staff turn over</t>
  </si>
  <si>
    <t>Procure 12 cellphone @ M3000.00 each</t>
  </si>
  <si>
    <t>Construct 2 laboratories @ M1000000</t>
  </si>
  <si>
    <t>Cell phones</t>
  </si>
  <si>
    <t>1 day Evaluation meeting for 10 residents</t>
  </si>
  <si>
    <t>Lack of commitment</t>
  </si>
  <si>
    <t>employ 7 laboratory technicians</t>
  </si>
  <si>
    <t>HR</t>
  </si>
  <si>
    <t>office equipment</t>
  </si>
  <si>
    <t>ambulance</t>
  </si>
  <si>
    <t>Procure office equipment summing up to M85000, 1 ambulance @ M1 000 000</t>
  </si>
  <si>
    <t>Print 10 copies @ M250 each</t>
  </si>
  <si>
    <t xml:space="preserve">lack of funds </t>
  </si>
  <si>
    <t xml:space="preserve">conduct 7 day simex with 20 non residents </t>
  </si>
  <si>
    <t>Printing</t>
  </si>
  <si>
    <t>5 days campaign for 10 non residents</t>
  </si>
  <si>
    <t>3 days advocacy for 20 residents</t>
  </si>
  <si>
    <t xml:space="preserve">Donor </t>
  </si>
  <si>
    <t>study tour for 3 people transport @ M12000, accomodation @ M15000 and Per diem @ M25000</t>
  </si>
  <si>
    <t>transport</t>
  </si>
  <si>
    <t>accomodation</t>
  </si>
  <si>
    <t>procument of IT services @ M87000</t>
  </si>
  <si>
    <t>IT services</t>
  </si>
  <si>
    <t>Engage 3 national consultants for 15 days</t>
  </si>
  <si>
    <t>1 day validation meeting for 100 residents</t>
  </si>
  <si>
    <t>Deploy 3 pharmacitst</t>
  </si>
  <si>
    <t>Deploy 5 Health Inspectors</t>
  </si>
  <si>
    <t>4 days meeting for 20 non residents</t>
  </si>
  <si>
    <t>government</t>
  </si>
  <si>
    <t>Procure 12 laptops @ M27000</t>
  </si>
  <si>
    <t>Laptops</t>
  </si>
  <si>
    <t>deploy 2 nurses</t>
  </si>
  <si>
    <t>5 days advocary meeting for 15 non residents</t>
  </si>
  <si>
    <t>1 day evaluation meeting for 200 residents</t>
  </si>
  <si>
    <t>procument of 10 food thermometers @ M5000</t>
  </si>
  <si>
    <t>Food thermometer</t>
  </si>
  <si>
    <t>Engage an international consultant for 10 days</t>
  </si>
  <si>
    <t>Advocacy</t>
  </si>
  <si>
    <t>1.1.1</t>
  </si>
  <si>
    <t>1.1.2</t>
  </si>
  <si>
    <t>1.1.3</t>
  </si>
  <si>
    <t>1.1.1.1</t>
  </si>
  <si>
    <t>1.1.1.2</t>
  </si>
  <si>
    <t>1.1.1.3</t>
  </si>
  <si>
    <t>NHSSP</t>
  </si>
  <si>
    <t>Pandmic Fund</t>
  </si>
  <si>
    <t>Pandemic Fund</t>
  </si>
  <si>
    <t>Indicator linked to Strategic action</t>
  </si>
  <si>
    <t>Indicator linked to Objective</t>
  </si>
  <si>
    <t>Report of your legal analysis</t>
  </si>
  <si>
    <t>Frequency of collection (monthly, six monthly, yearly..)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</si>
</sst>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  <numFmt numFmtId="166" formatCode="_-* #,##0\ _€_-;\-* #,##0\ _€_-;_-* &quot;-&quot;??\ _€_-;_-@_-"/>
    <numFmt numFmtId="167" formatCode="[$-40C]General"/>
    <numFmt numFmtId="168" formatCode="_-* #,##0.00\ _$_U_S_-;\-* #,##0.00\ _$_U_S_-;_-* &quot;-&quot;??\ _$_U_S_-;_-@_-"/>
    <numFmt numFmtId="169" formatCode="_-* #,##0_-;\-* #,##0_-;_-* &quot;-&quot;??_-;_-@_-"/>
    <numFmt numFmtId="170" formatCode="0.0%"/>
    <numFmt numFmtId="171" formatCode="_(* #,##0_);_(* \(#,##0\);_(* &quot;-&quot;??_);_(@_)"/>
  </numFmts>
  <fonts count="3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name val="Segoe UI"/>
      <family val="2"/>
    </font>
    <font>
      <b/>
      <u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8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24579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CDDC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F00"/>
        <bgColor rgb="FF000000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6">
    <xf numFmtId="0" fontId="0" fillId="0" borderId="0"/>
    <xf numFmtId="165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7" fontId="10" fillId="0" borderId="0" applyBorder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1" fillId="0" borderId="0"/>
    <xf numFmtId="0" fontId="8" fillId="0" borderId="0"/>
    <xf numFmtId="0" fontId="9" fillId="0" borderId="0"/>
    <xf numFmtId="0" fontId="10" fillId="0" borderId="0"/>
    <xf numFmtId="9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6" xfId="0" applyFont="1" applyBorder="1"/>
    <xf numFmtId="0" fontId="0" fillId="0" borderId="7" xfId="0" applyBorder="1"/>
    <xf numFmtId="0" fontId="0" fillId="0" borderId="8" xfId="0" applyBorder="1"/>
    <xf numFmtId="0" fontId="4" fillId="0" borderId="9" xfId="0" applyFont="1" applyBorder="1"/>
    <xf numFmtId="0" fontId="4" fillId="0" borderId="10" xfId="0" applyFont="1" applyBorder="1"/>
    <xf numFmtId="0" fontId="0" fillId="0" borderId="1" xfId="0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0" borderId="14" xfId="0" applyBorder="1"/>
    <xf numFmtId="0" fontId="0" fillId="0" borderId="15" xfId="0" applyBorder="1"/>
    <xf numFmtId="0" fontId="0" fillId="4" borderId="10" xfId="0" applyFill="1" applyBorder="1"/>
    <xf numFmtId="0" fontId="0" fillId="0" borderId="0" xfId="0" applyAlignment="1">
      <alignment wrapText="1"/>
    </xf>
    <xf numFmtId="0" fontId="4" fillId="0" borderId="16" xfId="0" applyFont="1" applyBorder="1"/>
    <xf numFmtId="0" fontId="0" fillId="4" borderId="15" xfId="0" applyFill="1" applyBorder="1"/>
    <xf numFmtId="0" fontId="0" fillId="4" borderId="0" xfId="0" applyFill="1"/>
    <xf numFmtId="0" fontId="0" fillId="0" borderId="20" xfId="0" applyBorder="1"/>
    <xf numFmtId="0" fontId="0" fillId="0" borderId="15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left" vertical="center"/>
    </xf>
    <xf numFmtId="0" fontId="0" fillId="8" borderId="0" xfId="0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 wrapText="1"/>
    </xf>
    <xf numFmtId="0" fontId="13" fillId="5" borderId="15" xfId="0" applyFont="1" applyFill="1" applyBorder="1" applyAlignment="1">
      <alignment vertical="top" wrapText="1"/>
    </xf>
    <xf numFmtId="0" fontId="0" fillId="8" borderId="0" xfId="0" applyFill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4" fillId="9" borderId="0" xfId="0" applyFont="1" applyFill="1"/>
    <xf numFmtId="0" fontId="12" fillId="10" borderId="0" xfId="0" applyFont="1" applyFill="1" applyAlignment="1">
      <alignment vertical="center"/>
    </xf>
    <xf numFmtId="0" fontId="14" fillId="10" borderId="0" xfId="0" applyFont="1" applyFill="1" applyAlignment="1">
      <alignment vertical="center"/>
    </xf>
    <xf numFmtId="0" fontId="12" fillId="11" borderId="0" xfId="0" applyFont="1" applyFill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2" fillId="7" borderId="0" xfId="0" applyFont="1" applyFill="1" applyAlignment="1">
      <alignment vertical="center" wrapText="1"/>
    </xf>
    <xf numFmtId="0" fontId="15" fillId="7" borderId="0" xfId="0" applyFont="1" applyFill="1" applyAlignment="1">
      <alignment vertical="center"/>
    </xf>
    <xf numFmtId="0" fontId="9" fillId="12" borderId="9" xfId="0" applyFont="1" applyFill="1" applyBorder="1" applyAlignment="1">
      <alignment vertical="center"/>
    </xf>
    <xf numFmtId="0" fontId="9" fillId="12" borderId="25" xfId="0" applyFont="1" applyFill="1" applyBorder="1" applyAlignment="1">
      <alignment vertical="center"/>
    </xf>
    <xf numFmtId="0" fontId="9" fillId="6" borderId="15" xfId="0" applyFont="1" applyFill="1" applyBorder="1" applyAlignment="1">
      <alignment vertical="center" wrapText="1"/>
    </xf>
    <xf numFmtId="0" fontId="9" fillId="12" borderId="8" xfId="0" applyFont="1" applyFill="1" applyBorder="1" applyAlignment="1">
      <alignment horizontal="center" vertical="center" wrapText="1"/>
    </xf>
    <xf numFmtId="0" fontId="9" fillId="12" borderId="8" xfId="0" applyFont="1" applyFill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0" fillId="0" borderId="11" xfId="0" applyBorder="1"/>
    <xf numFmtId="0" fontId="0" fillId="14" borderId="25" xfId="0" applyFill="1" applyBorder="1" applyAlignment="1">
      <alignment horizontal="center" vertical="center" wrapText="1"/>
    </xf>
    <xf numFmtId="0" fontId="17" fillId="15" borderId="16" xfId="0" applyFont="1" applyFill="1" applyBorder="1"/>
    <xf numFmtId="0" fontId="13" fillId="15" borderId="26" xfId="0" applyFont="1" applyFill="1" applyBorder="1"/>
    <xf numFmtId="0" fontId="13" fillId="15" borderId="14" xfId="0" applyFont="1" applyFill="1" applyBorder="1"/>
    <xf numFmtId="0" fontId="0" fillId="15" borderId="12" xfId="0" applyFill="1" applyBorder="1" applyAlignment="1">
      <alignment horizontal="center" vertical="center" wrapText="1"/>
    </xf>
    <xf numFmtId="0" fontId="13" fillId="15" borderId="17" xfId="0" applyFont="1" applyFill="1" applyBorder="1" applyAlignment="1">
      <alignment vertical="top" wrapText="1"/>
    </xf>
    <xf numFmtId="0" fontId="0" fillId="15" borderId="17" xfId="0" applyFill="1" applyBorder="1" applyAlignment="1">
      <alignment horizontal="center" vertical="center" wrapText="1"/>
    </xf>
    <xf numFmtId="0" fontId="0" fillId="15" borderId="13" xfId="0" applyFill="1" applyBorder="1" applyAlignment="1">
      <alignment horizontal="center" vertical="center" wrapText="1"/>
    </xf>
    <xf numFmtId="169" fontId="0" fillId="0" borderId="15" xfId="14" applyNumberFormat="1" applyFont="1" applyBorder="1" applyAlignment="1">
      <alignment vertical="center"/>
    </xf>
    <xf numFmtId="0" fontId="4" fillId="0" borderId="15" xfId="0" applyFont="1" applyBorder="1"/>
    <xf numFmtId="0" fontId="0" fillId="0" borderId="15" xfId="0" applyBorder="1" applyAlignment="1">
      <alignment horizontal="right"/>
    </xf>
    <xf numFmtId="0" fontId="0" fillId="0" borderId="16" xfId="0" applyBorder="1"/>
    <xf numFmtId="0" fontId="0" fillId="0" borderId="18" xfId="0" applyBorder="1"/>
    <xf numFmtId="0" fontId="9" fillId="3" borderId="15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18" borderId="0" xfId="0" applyFont="1" applyFill="1" applyAlignment="1">
      <alignment horizontal="center" vertical="center"/>
    </xf>
    <xf numFmtId="166" fontId="0" fillId="0" borderId="0" xfId="1" applyNumberFormat="1" applyFont="1"/>
    <xf numFmtId="0" fontId="20" fillId="0" borderId="9" xfId="0" applyFont="1" applyBorder="1" applyAlignment="1">
      <alignment vertical="center"/>
    </xf>
    <xf numFmtId="0" fontId="21" fillId="0" borderId="25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 wrapText="1"/>
    </xf>
    <xf numFmtId="0" fontId="18" fillId="9" borderId="27" xfId="0" quotePrefix="1" applyFont="1" applyFill="1" applyBorder="1" applyAlignment="1" applyProtection="1">
      <alignment horizontal="center" vertical="center" wrapText="1"/>
      <protection hidden="1"/>
    </xf>
    <xf numFmtId="0" fontId="14" fillId="9" borderId="27" xfId="0" applyFont="1" applyFill="1" applyBorder="1" applyAlignment="1" applyProtection="1">
      <alignment horizontal="center" vertical="center" wrapText="1"/>
      <protection hidden="1"/>
    </xf>
    <xf numFmtId="0" fontId="22" fillId="15" borderId="9" xfId="0" applyFont="1" applyFill="1" applyBorder="1" applyAlignment="1" applyProtection="1">
      <alignment horizontal="left" vertical="top" wrapText="1"/>
      <protection hidden="1"/>
    </xf>
    <xf numFmtId="166" fontId="22" fillId="15" borderId="9" xfId="1" applyNumberFormat="1" applyFont="1" applyFill="1" applyBorder="1" applyAlignment="1" applyProtection="1">
      <alignment horizontal="center" vertical="center"/>
      <protection hidden="1"/>
    </xf>
    <xf numFmtId="170" fontId="0" fillId="0" borderId="0" xfId="15" applyNumberFormat="1" applyFont="1"/>
    <xf numFmtId="166" fontId="22" fillId="3" borderId="9" xfId="1" applyNumberFormat="1" applyFont="1" applyFill="1" applyBorder="1" applyAlignment="1" applyProtection="1">
      <alignment horizontal="center" vertical="center"/>
      <protection hidden="1"/>
    </xf>
    <xf numFmtId="43" fontId="0" fillId="0" borderId="0" xfId="0" applyNumberFormat="1"/>
    <xf numFmtId="171" fontId="0" fillId="17" borderId="15" xfId="0" applyNumberFormat="1" applyFill="1" applyBorder="1" applyAlignment="1">
      <alignment vertical="center"/>
    </xf>
    <xf numFmtId="1" fontId="0" fillId="0" borderId="0" xfId="0" applyNumberFormat="1"/>
    <xf numFmtId="0" fontId="0" fillId="13" borderId="18" xfId="0" applyFill="1" applyBorder="1"/>
    <xf numFmtId="0" fontId="0" fillId="13" borderId="28" xfId="0" applyFill="1" applyBorder="1"/>
    <xf numFmtId="0" fontId="0" fillId="13" borderId="19" xfId="0" applyFill="1" applyBorder="1"/>
    <xf numFmtId="0" fontId="0" fillId="13" borderId="20" xfId="0" applyFill="1" applyBorder="1"/>
    <xf numFmtId="0" fontId="0" fillId="19" borderId="29" xfId="0" applyFill="1" applyBorder="1"/>
    <xf numFmtId="0" fontId="0" fillId="13" borderId="0" xfId="0" applyFill="1"/>
    <xf numFmtId="0" fontId="0" fillId="13" borderId="21" xfId="0" applyFill="1" applyBorder="1"/>
    <xf numFmtId="166" fontId="0" fillId="13" borderId="0" xfId="1" applyNumberFormat="1" applyFont="1" applyFill="1" applyBorder="1"/>
    <xf numFmtId="0" fontId="0" fillId="13" borderId="5" xfId="0" applyFill="1" applyBorder="1"/>
    <xf numFmtId="0" fontId="0" fillId="13" borderId="30" xfId="0" applyFill="1" applyBorder="1"/>
    <xf numFmtId="0" fontId="0" fillId="13" borderId="22" xfId="0" applyFill="1" applyBorder="1"/>
    <xf numFmtId="0" fontId="0" fillId="20" borderId="18" xfId="0" applyFill="1" applyBorder="1"/>
    <xf numFmtId="0" fontId="0" fillId="20" borderId="28" xfId="0" applyFill="1" applyBorder="1"/>
    <xf numFmtId="0" fontId="0" fillId="20" borderId="19" xfId="0" applyFill="1" applyBorder="1"/>
    <xf numFmtId="0" fontId="0" fillId="20" borderId="20" xfId="0" applyFill="1" applyBorder="1"/>
    <xf numFmtId="0" fontId="23" fillId="20" borderId="0" xfId="0" applyFont="1" applyFill="1"/>
    <xf numFmtId="0" fontId="0" fillId="20" borderId="0" xfId="0" applyFill="1"/>
    <xf numFmtId="0" fontId="0" fillId="20" borderId="21" xfId="0" applyFill="1" applyBorder="1"/>
    <xf numFmtId="166" fontId="0" fillId="20" borderId="0" xfId="1" applyNumberFormat="1" applyFont="1" applyFill="1" applyBorder="1"/>
    <xf numFmtId="166" fontId="0" fillId="20" borderId="0" xfId="0" applyNumberFormat="1" applyFill="1"/>
    <xf numFmtId="0" fontId="24" fillId="20" borderId="0" xfId="0" applyFont="1" applyFill="1"/>
    <xf numFmtId="0" fontId="0" fillId="20" borderId="5" xfId="0" applyFill="1" applyBorder="1"/>
    <xf numFmtId="0" fontId="0" fillId="20" borderId="30" xfId="0" applyFill="1" applyBorder="1"/>
    <xf numFmtId="0" fontId="0" fillId="20" borderId="22" xfId="0" applyFill="1" applyBorder="1"/>
    <xf numFmtId="166" fontId="0" fillId="20" borderId="0" xfId="0" applyNumberFormat="1" applyFill="1" applyAlignment="1">
      <alignment vertical="center"/>
    </xf>
    <xf numFmtId="0" fontId="24" fillId="20" borderId="0" xfId="0" applyFont="1" applyFill="1" applyAlignment="1">
      <alignment horizontal="center" vertical="center"/>
    </xf>
    <xf numFmtId="169" fontId="9" fillId="0" borderId="15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16" borderId="21" xfId="0" applyFill="1" applyBorder="1"/>
    <xf numFmtId="0" fontId="0" fillId="16" borderId="22" xfId="0" applyFill="1" applyBorder="1"/>
    <xf numFmtId="0" fontId="0" fillId="16" borderId="14" xfId="0" applyFill="1" applyBorder="1"/>
    <xf numFmtId="0" fontId="0" fillId="16" borderId="11" xfId="0" applyFill="1" applyBorder="1"/>
    <xf numFmtId="0" fontId="0" fillId="16" borderId="13" xfId="0" applyFill="1" applyBorder="1"/>
    <xf numFmtId="0" fontId="0" fillId="16" borderId="20" xfId="0" applyFill="1" applyBorder="1" applyAlignment="1">
      <alignment horizontal="left"/>
    </xf>
    <xf numFmtId="0" fontId="0" fillId="16" borderId="5" xfId="0" applyFill="1" applyBorder="1" applyAlignment="1">
      <alignment horizontal="left"/>
    </xf>
    <xf numFmtId="0" fontId="0" fillId="19" borderId="0" xfId="0" applyFill="1" applyAlignment="1">
      <alignment horizontal="center" vertical="center" wrapText="1"/>
    </xf>
    <xf numFmtId="0" fontId="0" fillId="16" borderId="19" xfId="0" applyFill="1" applyBorder="1" applyAlignment="1">
      <alignment wrapText="1"/>
    </xf>
    <xf numFmtId="0" fontId="22" fillId="16" borderId="9" xfId="0" applyFont="1" applyFill="1" applyBorder="1" applyAlignment="1" applyProtection="1">
      <alignment horizontal="left" vertical="top" wrapText="1"/>
      <protection hidden="1"/>
    </xf>
    <xf numFmtId="166" fontId="22" fillId="16" borderId="9" xfId="1" applyNumberFormat="1" applyFont="1" applyFill="1" applyBorder="1" applyAlignment="1" applyProtection="1">
      <alignment horizontal="center" vertical="center"/>
      <protection hidden="1"/>
    </xf>
    <xf numFmtId="0" fontId="6" fillId="13" borderId="0" xfId="0" applyFont="1" applyFill="1"/>
    <xf numFmtId="0" fontId="6" fillId="13" borderId="9" xfId="0" applyFont="1" applyFill="1" applyBorder="1"/>
    <xf numFmtId="0" fontId="0" fillId="13" borderId="10" xfId="0" applyFill="1" applyBorder="1"/>
    <xf numFmtId="0" fontId="4" fillId="13" borderId="9" xfId="0" applyFont="1" applyFill="1" applyBorder="1"/>
    <xf numFmtId="0" fontId="7" fillId="13" borderId="16" xfId="0" applyFont="1" applyFill="1" applyBorder="1"/>
    <xf numFmtId="0" fontId="4" fillId="13" borderId="1" xfId="0" applyFont="1" applyFill="1" applyBorder="1"/>
    <xf numFmtId="0" fontId="0" fillId="13" borderId="11" xfId="0" applyFill="1" applyBorder="1"/>
    <xf numFmtId="0" fontId="7" fillId="13" borderId="23" xfId="0" applyFont="1" applyFill="1" applyBorder="1"/>
    <xf numFmtId="0" fontId="7" fillId="13" borderId="24" xfId="0" applyFont="1" applyFill="1" applyBorder="1"/>
    <xf numFmtId="0" fontId="0" fillId="13" borderId="14" xfId="0" applyFill="1" applyBorder="1"/>
    <xf numFmtId="0" fontId="6" fillId="13" borderId="16" xfId="0" applyFont="1" applyFill="1" applyBorder="1"/>
    <xf numFmtId="0" fontId="0" fillId="16" borderId="32" xfId="0" applyFill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6" borderId="15" xfId="0" applyFont="1" applyFill="1" applyBorder="1" applyAlignment="1">
      <alignment vertical="center" wrapText="1"/>
    </xf>
    <xf numFmtId="0" fontId="8" fillId="0" borderId="0" xfId="0" applyFont="1"/>
    <xf numFmtId="0" fontId="9" fillId="0" borderId="0" xfId="0" applyFont="1" applyAlignment="1">
      <alignment horizontal="left" vertical="top"/>
    </xf>
    <xf numFmtId="0" fontId="8" fillId="0" borderId="15" xfId="0" applyFont="1" applyBorder="1" applyAlignment="1">
      <alignment horizontal="center" vertical="center" wrapText="1"/>
    </xf>
    <xf numFmtId="0" fontId="26" fillId="0" borderId="0" xfId="0" applyFont="1"/>
    <xf numFmtId="0" fontId="9" fillId="16" borderId="0" xfId="0" applyFont="1" applyFill="1"/>
    <xf numFmtId="169" fontId="9" fillId="0" borderId="0" xfId="14" applyNumberFormat="1" applyFont="1"/>
    <xf numFmtId="0" fontId="0" fillId="0" borderId="0" xfId="0" applyAlignment="1">
      <alignment vertical="center" wrapText="1"/>
    </xf>
    <xf numFmtId="0" fontId="0" fillId="16" borderId="19" xfId="0" applyFill="1" applyBorder="1"/>
    <xf numFmtId="0" fontId="0" fillId="16" borderId="32" xfId="0" applyFill="1" applyBorder="1" applyAlignment="1">
      <alignment wrapText="1"/>
    </xf>
    <xf numFmtId="0" fontId="7" fillId="11" borderId="15" xfId="0" applyFont="1" applyFill="1" applyBorder="1"/>
    <xf numFmtId="0" fontId="0" fillId="11" borderId="11" xfId="0" applyFill="1" applyBorder="1"/>
    <xf numFmtId="0" fontId="6" fillId="20" borderId="15" xfId="0" applyFont="1" applyFill="1" applyBorder="1"/>
    <xf numFmtId="0" fontId="0" fillId="20" borderId="14" xfId="0" applyFill="1" applyBorder="1"/>
    <xf numFmtId="1" fontId="0" fillId="3" borderId="0" xfId="0" applyNumberFormat="1" applyFill="1"/>
    <xf numFmtId="0" fontId="19" fillId="19" borderId="0" xfId="0" applyFont="1" applyFill="1" applyAlignment="1">
      <alignment wrapText="1"/>
    </xf>
    <xf numFmtId="0" fontId="0" fillId="16" borderId="33" xfId="0" applyFill="1" applyBorder="1" applyAlignment="1">
      <alignment wrapText="1"/>
    </xf>
    <xf numFmtId="0" fontId="7" fillId="13" borderId="34" xfId="0" applyFont="1" applyFill="1" applyBorder="1" applyAlignment="1">
      <alignment vertical="top" wrapText="1"/>
    </xf>
    <xf numFmtId="1" fontId="9" fillId="0" borderId="15" xfId="0" applyNumberFormat="1" applyFont="1" applyBorder="1" applyAlignment="1">
      <alignment vertical="center" wrapText="1"/>
    </xf>
    <xf numFmtId="0" fontId="7" fillId="13" borderId="6" xfId="0" applyFont="1" applyFill="1" applyBorder="1"/>
    <xf numFmtId="0" fontId="7" fillId="13" borderId="7" xfId="0" applyFont="1" applyFill="1" applyBorder="1"/>
    <xf numFmtId="0" fontId="7" fillId="13" borderId="8" xfId="0" applyFont="1" applyFill="1" applyBorder="1"/>
    <xf numFmtId="0" fontId="13" fillId="0" borderId="15" xfId="0" applyFont="1" applyBorder="1" applyAlignment="1">
      <alignment vertical="center" wrapText="1"/>
    </xf>
    <xf numFmtId="0" fontId="16" fillId="3" borderId="35" xfId="0" applyFont="1" applyFill="1" applyBorder="1"/>
    <xf numFmtId="166" fontId="16" fillId="0" borderId="36" xfId="1" applyNumberFormat="1" applyFont="1" applyFill="1" applyBorder="1"/>
    <xf numFmtId="0" fontId="16" fillId="0" borderId="36" xfId="14" applyNumberFormat="1" applyFont="1" applyFill="1" applyBorder="1"/>
    <xf numFmtId="166" fontId="16" fillId="0" borderId="37" xfId="1" applyNumberFormat="1" applyFont="1" applyFill="1" applyBorder="1"/>
    <xf numFmtId="0" fontId="0" fillId="0" borderId="6" xfId="0" applyBorder="1"/>
    <xf numFmtId="0" fontId="0" fillId="3" borderId="7" xfId="0" applyFill="1" applyBorder="1"/>
    <xf numFmtId="0" fontId="0" fillId="3" borderId="8" xfId="0" applyFill="1" applyBorder="1"/>
    <xf numFmtId="0" fontId="0" fillId="0" borderId="0" xfId="0" applyAlignment="1">
      <alignment horizontal="right"/>
    </xf>
    <xf numFmtId="0" fontId="6" fillId="0" borderId="6" xfId="0" applyFont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0" borderId="1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3" borderId="0" xfId="0" applyFill="1"/>
    <xf numFmtId="0" fontId="24" fillId="13" borderId="0" xfId="0" applyFont="1" applyFill="1" applyAlignment="1">
      <alignment horizontal="center" vertical="center"/>
    </xf>
    <xf numFmtId="166" fontId="0" fillId="13" borderId="0" xfId="0" applyNumberFormat="1" applyFill="1"/>
    <xf numFmtId="0" fontId="0" fillId="3" borderId="6" xfId="0" applyFill="1" applyBorder="1"/>
    <xf numFmtId="0" fontId="0" fillId="0" borderId="1" xfId="0" applyBorder="1" applyAlignment="1">
      <alignment wrapText="1"/>
    </xf>
    <xf numFmtId="0" fontId="7" fillId="13" borderId="34" xfId="0" applyFont="1" applyFill="1" applyBorder="1" applyAlignment="1">
      <alignment wrapText="1"/>
    </xf>
    <xf numFmtId="0" fontId="9" fillId="21" borderId="15" xfId="0" applyFont="1" applyFill="1" applyBorder="1" applyAlignment="1">
      <alignment horizontal="center" vertical="center" wrapText="1"/>
    </xf>
    <xf numFmtId="0" fontId="9" fillId="21" borderId="15" xfId="0" applyFont="1" applyFill="1" applyBorder="1" applyAlignment="1">
      <alignment vertical="center"/>
    </xf>
    <xf numFmtId="0" fontId="9" fillId="21" borderId="15" xfId="0" applyFont="1" applyFill="1" applyBorder="1" applyAlignment="1">
      <alignment horizontal="center" vertical="center"/>
    </xf>
    <xf numFmtId="0" fontId="9" fillId="21" borderId="15" xfId="0" applyFont="1" applyFill="1" applyBorder="1" applyAlignment="1">
      <alignment vertical="center" wrapText="1"/>
    </xf>
    <xf numFmtId="0" fontId="0" fillId="21" borderId="0" xfId="0" applyFill="1"/>
    <xf numFmtId="0" fontId="28" fillId="0" borderId="15" xfId="0" applyFont="1" applyBorder="1" applyAlignment="1">
      <alignment vertical="center" wrapText="1"/>
    </xf>
    <xf numFmtId="169" fontId="0" fillId="0" borderId="0" xfId="0" applyNumberFormat="1"/>
    <xf numFmtId="169" fontId="13" fillId="0" borderId="0" xfId="0" applyNumberFormat="1" applyFont="1"/>
    <xf numFmtId="0" fontId="28" fillId="0" borderId="15" xfId="0" applyFont="1" applyBorder="1" applyAlignment="1">
      <alignment horizontal="center" vertical="center" wrapText="1"/>
    </xf>
    <xf numFmtId="0" fontId="28" fillId="0" borderId="15" xfId="0" applyFont="1" applyBorder="1" applyAlignment="1">
      <alignment vertical="center"/>
    </xf>
    <xf numFmtId="0" fontId="28" fillId="0" borderId="15" xfId="0" applyFont="1" applyBorder="1" applyAlignment="1">
      <alignment horizontal="center" vertical="center"/>
    </xf>
    <xf numFmtId="0" fontId="16" fillId="0" borderId="0" xfId="0" applyFont="1"/>
    <xf numFmtId="0" fontId="8" fillId="21" borderId="15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5" xfId="0" applyFont="1" applyBorder="1" applyAlignment="1">
      <alignment vertical="center"/>
    </xf>
    <xf numFmtId="166" fontId="22" fillId="3" borderId="15" xfId="1" applyNumberFormat="1" applyFont="1" applyFill="1" applyBorder="1" applyAlignment="1" applyProtection="1">
      <alignment horizontal="center" vertical="center"/>
      <protection hidden="1"/>
    </xf>
    <xf numFmtId="0" fontId="0" fillId="16" borderId="22" xfId="0" applyFill="1" applyBorder="1" applyAlignment="1">
      <alignment horizontal="right" vertical="center"/>
    </xf>
    <xf numFmtId="0" fontId="0" fillId="16" borderId="6" xfId="0" applyFill="1" applyBorder="1"/>
    <xf numFmtId="0" fontId="0" fillId="16" borderId="7" xfId="0" applyFill="1" applyBorder="1"/>
    <xf numFmtId="0" fontId="0" fillId="16" borderId="8" xfId="0" applyFill="1" applyBorder="1"/>
    <xf numFmtId="169" fontId="9" fillId="0" borderId="15" xfId="0" applyNumberFormat="1" applyFont="1" applyBorder="1" applyAlignment="1">
      <alignment horizontal="left" vertical="center" wrapText="1"/>
    </xf>
    <xf numFmtId="169" fontId="13" fillId="0" borderId="15" xfId="0" applyNumberFormat="1" applyFont="1" applyBorder="1" applyAlignment="1">
      <alignment vertical="center" wrapText="1"/>
    </xf>
    <xf numFmtId="169" fontId="9" fillId="0" borderId="15" xfId="0" applyNumberFormat="1" applyFont="1" applyBorder="1" applyAlignment="1">
      <alignment horizontal="center" vertical="center" wrapText="1"/>
    </xf>
    <xf numFmtId="0" fontId="9" fillId="21" borderId="15" xfId="0" applyFont="1" applyFill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/>
    </xf>
    <xf numFmtId="3" fontId="14" fillId="9" borderId="0" xfId="0" applyNumberFormat="1" applyFont="1" applyFill="1" applyAlignment="1">
      <alignment horizontal="center"/>
    </xf>
    <xf numFmtId="3" fontId="12" fillId="10" borderId="0" xfId="0" applyNumberFormat="1" applyFont="1" applyFill="1" applyAlignment="1">
      <alignment horizontal="center" vertical="center"/>
    </xf>
    <xf numFmtId="3" fontId="14" fillId="10" borderId="0" xfId="0" applyNumberFormat="1" applyFont="1" applyFill="1" applyAlignment="1">
      <alignment horizontal="center" vertical="center"/>
    </xf>
    <xf numFmtId="3" fontId="12" fillId="11" borderId="0" xfId="0" applyNumberFormat="1" applyFont="1" applyFill="1" applyAlignment="1">
      <alignment horizontal="center" vertical="center"/>
    </xf>
    <xf numFmtId="3" fontId="9" fillId="0" borderId="15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169" fontId="9" fillId="0" borderId="15" xfId="0" applyNumberFormat="1" applyFont="1" applyBorder="1" applyAlignment="1">
      <alignment horizontal="right" vertical="center" wrapText="1"/>
    </xf>
    <xf numFmtId="0" fontId="31" fillId="0" borderId="15" xfId="0" applyFont="1" applyBorder="1" applyAlignment="1">
      <alignment horizontal="center" vertical="center" wrapText="1"/>
    </xf>
    <xf numFmtId="169" fontId="28" fillId="0" borderId="15" xfId="0" applyNumberFormat="1" applyFont="1" applyBorder="1" applyAlignment="1">
      <alignment horizontal="left" vertical="center" wrapText="1"/>
    </xf>
    <xf numFmtId="0" fontId="0" fillId="0" borderId="0" xfId="15" applyNumberFormat="1" applyFont="1"/>
    <xf numFmtId="0" fontId="0" fillId="17" borderId="0" xfId="0" applyFill="1"/>
    <xf numFmtId="0" fontId="30" fillId="0" borderId="15" xfId="0" applyFont="1" applyBorder="1" applyAlignment="1">
      <alignment horizontal="left" vertical="center" wrapText="1"/>
    </xf>
    <xf numFmtId="0" fontId="16" fillId="3" borderId="0" xfId="0" applyFont="1" applyFill="1"/>
    <xf numFmtId="0" fontId="3" fillId="16" borderId="14" xfId="14" applyNumberFormat="1" applyFont="1" applyFill="1" applyBorder="1"/>
    <xf numFmtId="0" fontId="3" fillId="16" borderId="11" xfId="14" applyNumberFormat="1" applyFont="1" applyFill="1" applyBorder="1"/>
    <xf numFmtId="0" fontId="3" fillId="16" borderId="13" xfId="14" applyNumberFormat="1" applyFont="1" applyFill="1" applyBorder="1"/>
    <xf numFmtId="0" fontId="16" fillId="21" borderId="15" xfId="0" applyFont="1" applyFill="1" applyBorder="1" applyAlignment="1">
      <alignment horizontal="left" vertical="center" wrapText="1"/>
    </xf>
    <xf numFmtId="0" fontId="28" fillId="21" borderId="15" xfId="0" applyFont="1" applyFill="1" applyBorder="1" applyAlignment="1">
      <alignment horizontal="left" vertical="center" wrapText="1"/>
    </xf>
    <xf numFmtId="0" fontId="28" fillId="21" borderId="15" xfId="0" applyFont="1" applyFill="1" applyBorder="1" applyAlignment="1">
      <alignment vertical="top" wrapText="1"/>
    </xf>
    <xf numFmtId="0" fontId="28" fillId="21" borderId="15" xfId="0" applyFont="1" applyFill="1" applyBorder="1" applyAlignment="1">
      <alignment vertical="center" wrapText="1"/>
    </xf>
    <xf numFmtId="0" fontId="31" fillId="21" borderId="15" xfId="0" applyFont="1" applyFill="1" applyBorder="1" applyAlignment="1">
      <alignment horizontal="center" vertical="center" wrapText="1"/>
    </xf>
    <xf numFmtId="169" fontId="28" fillId="21" borderId="15" xfId="0" applyNumberFormat="1" applyFont="1" applyFill="1" applyBorder="1" applyAlignment="1">
      <alignment horizontal="left" vertical="center" wrapText="1"/>
    </xf>
    <xf numFmtId="0" fontId="28" fillId="21" borderId="15" xfId="0" applyFont="1" applyFill="1" applyBorder="1" applyAlignment="1">
      <alignment horizontal="center" vertical="center" wrapText="1"/>
    </xf>
    <xf numFmtId="0" fontId="28" fillId="21" borderId="15" xfId="0" applyFont="1" applyFill="1" applyBorder="1" applyAlignment="1">
      <alignment vertical="center"/>
    </xf>
    <xf numFmtId="0" fontId="28" fillId="21" borderId="15" xfId="0" applyFont="1" applyFill="1" applyBorder="1" applyAlignment="1">
      <alignment horizontal="center" vertical="center"/>
    </xf>
    <xf numFmtId="0" fontId="0" fillId="16" borderId="20" xfId="0" applyFill="1" applyBorder="1" applyAlignment="1">
      <alignment vertical="top"/>
    </xf>
    <xf numFmtId="0" fontId="0" fillId="16" borderId="20" xfId="0" applyFill="1" applyBorder="1" applyAlignment="1">
      <alignment wrapText="1"/>
    </xf>
    <xf numFmtId="0" fontId="0" fillId="16" borderId="20" xfId="0" applyFill="1" applyBorder="1"/>
    <xf numFmtId="0" fontId="0" fillId="16" borderId="38" xfId="0" applyFill="1" applyBorder="1" applyAlignment="1">
      <alignment horizontal="left"/>
    </xf>
    <xf numFmtId="0" fontId="0" fillId="16" borderId="32" xfId="0" applyFill="1" applyBorder="1" applyAlignment="1">
      <alignment horizontal="left"/>
    </xf>
    <xf numFmtId="0" fontId="0" fillId="16" borderId="33" xfId="0" applyFill="1" applyBorder="1" applyAlignment="1">
      <alignment horizontal="left"/>
    </xf>
    <xf numFmtId="0" fontId="27" fillId="13" borderId="7" xfId="0" applyFont="1" applyFill="1" applyBorder="1"/>
    <xf numFmtId="0" fontId="4" fillId="13" borderId="17" xfId="0" applyFont="1" applyFill="1" applyBorder="1" applyAlignment="1">
      <alignment horizontal="left"/>
    </xf>
    <xf numFmtId="0" fontId="0" fillId="0" borderId="17" xfId="0" applyBorder="1"/>
    <xf numFmtId="0" fontId="6" fillId="13" borderId="17" xfId="0" applyFont="1" applyFill="1" applyBorder="1"/>
    <xf numFmtId="0" fontId="0" fillId="13" borderId="17" xfId="0" applyFill="1" applyBorder="1"/>
    <xf numFmtId="3" fontId="9" fillId="0" borderId="15" xfId="0" applyNumberFormat="1" applyFont="1" applyBorder="1" applyAlignment="1">
      <alignment horizontal="left" vertical="center" wrapText="1"/>
    </xf>
    <xf numFmtId="169" fontId="9" fillId="21" borderId="15" xfId="0" applyNumberFormat="1" applyFont="1" applyFill="1" applyBorder="1" applyAlignment="1">
      <alignment horizontal="left" vertical="center" wrapText="1"/>
    </xf>
    <xf numFmtId="0" fontId="16" fillId="0" borderId="6" xfId="0" applyFont="1" applyBorder="1" applyAlignment="1">
      <alignment vertical="center" wrapText="1"/>
    </xf>
    <xf numFmtId="0" fontId="9" fillId="21" borderId="6" xfId="0" applyFont="1" applyFill="1" applyBorder="1" applyAlignment="1">
      <alignment vertical="center" wrapText="1"/>
    </xf>
    <xf numFmtId="169" fontId="9" fillId="0" borderId="0" xfId="0" applyNumberFormat="1" applyFont="1" applyAlignment="1">
      <alignment horizontal="left" vertical="center" wrapText="1"/>
    </xf>
    <xf numFmtId="9" fontId="0" fillId="0" borderId="0" xfId="15" applyFont="1"/>
    <xf numFmtId="10" fontId="0" fillId="0" borderId="0" xfId="15" applyNumberFormat="1" applyFont="1"/>
    <xf numFmtId="169" fontId="9" fillId="0" borderId="15" xfId="14" applyNumberFormat="1" applyFont="1" applyFill="1" applyBorder="1" applyAlignment="1">
      <alignment horizontal="left" vertical="center" wrapText="1"/>
    </xf>
    <xf numFmtId="1" fontId="9" fillId="0" borderId="15" xfId="0" applyNumberFormat="1" applyFont="1" applyBorder="1" applyAlignment="1">
      <alignment horizontal="left" vertical="center" wrapText="1"/>
    </xf>
    <xf numFmtId="43" fontId="9" fillId="0" borderId="15" xfId="0" applyNumberFormat="1" applyFont="1" applyBorder="1" applyAlignment="1">
      <alignment horizontal="left" vertical="center" wrapText="1"/>
    </xf>
    <xf numFmtId="0" fontId="27" fillId="0" borderId="0" xfId="0" applyFont="1"/>
    <xf numFmtId="0" fontId="9" fillId="6" borderId="8" xfId="0" applyFont="1" applyFill="1" applyBorder="1" applyAlignment="1">
      <alignment vertical="center" wrapText="1"/>
    </xf>
    <xf numFmtId="0" fontId="9" fillId="6" borderId="10" xfId="0" applyFont="1" applyFill="1" applyBorder="1" applyAlignment="1">
      <alignment vertical="center" wrapText="1"/>
    </xf>
    <xf numFmtId="0" fontId="9" fillId="22" borderId="8" xfId="0" applyFont="1" applyFill="1" applyBorder="1" applyAlignment="1">
      <alignment vertical="center" wrapText="1"/>
    </xf>
    <xf numFmtId="0" fontId="0" fillId="23" borderId="25" xfId="0" applyFill="1" applyBorder="1"/>
    <xf numFmtId="0" fontId="0" fillId="23" borderId="10" xfId="0" applyFill="1" applyBorder="1"/>
    <xf numFmtId="0" fontId="9" fillId="23" borderId="9" xfId="0" applyFont="1" applyFill="1" applyBorder="1" applyAlignment="1">
      <alignment vertical="center"/>
    </xf>
    <xf numFmtId="0" fontId="9" fillId="6" borderId="9" xfId="0" applyFont="1" applyFill="1" applyBorder="1" applyAlignment="1">
      <alignment vertical="center"/>
    </xf>
    <xf numFmtId="0" fontId="9" fillId="23" borderId="8" xfId="0" applyFont="1" applyFill="1" applyBorder="1" applyAlignment="1">
      <alignment vertical="center" wrapText="1"/>
    </xf>
    <xf numFmtId="0" fontId="36" fillId="24" borderId="0" xfId="0" applyFont="1" applyFill="1" applyAlignment="1">
      <alignment wrapText="1"/>
    </xf>
    <xf numFmtId="0" fontId="22" fillId="25" borderId="9" xfId="0" applyFont="1" applyFill="1" applyBorder="1" applyAlignment="1" applyProtection="1">
      <alignment horizontal="left" vertical="top" wrapText="1"/>
      <protection hidden="1"/>
    </xf>
    <xf numFmtId="166" fontId="22" fillId="26" borderId="9" xfId="1" applyNumberFormat="1" applyFont="1" applyFill="1" applyBorder="1" applyAlignment="1" applyProtection="1">
      <alignment horizontal="center" vertical="center"/>
      <protection hidden="1"/>
    </xf>
    <xf numFmtId="0" fontId="16" fillId="0" borderId="15" xfId="0" applyFont="1" applyBorder="1"/>
    <xf numFmtId="0" fontId="0" fillId="21" borderId="15" xfId="0" applyFill="1" applyBorder="1"/>
    <xf numFmtId="1" fontId="1" fillId="0" borderId="1" xfId="0" applyNumberFormat="1" applyFont="1" applyBorder="1" applyAlignment="1">
      <alignment vertical="center" wrapText="1"/>
    </xf>
    <xf numFmtId="0" fontId="1" fillId="23" borderId="8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/>
    <xf numFmtId="0" fontId="0" fillId="16" borderId="23" xfId="0" applyFill="1" applyBorder="1" applyAlignment="1">
      <alignment vertical="center" wrapText="1"/>
    </xf>
    <xf numFmtId="0" fontId="0" fillId="16" borderId="31" xfId="0" applyFill="1" applyBorder="1" applyAlignment="1">
      <alignment vertical="center" wrapText="1"/>
    </xf>
    <xf numFmtId="0" fontId="0" fillId="16" borderId="24" xfId="0" applyFill="1" applyBorder="1" applyAlignment="1">
      <alignment vertical="center" wrapText="1"/>
    </xf>
    <xf numFmtId="0" fontId="12" fillId="16" borderId="1" xfId="0" applyFont="1" applyFill="1" applyBorder="1" applyAlignment="1">
      <alignment horizontal="left" vertical="center"/>
    </xf>
    <xf numFmtId="0" fontId="12" fillId="16" borderId="0" xfId="0" applyFont="1" applyFill="1" applyAlignment="1">
      <alignment horizontal="left" vertical="center"/>
    </xf>
    <xf numFmtId="0" fontId="13" fillId="5" borderId="9" xfId="0" applyFont="1" applyFill="1" applyBorder="1" applyAlignment="1">
      <alignment horizontal="center"/>
    </xf>
    <xf numFmtId="0" fontId="13" fillId="5" borderId="25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/>
    </xf>
  </cellXfs>
  <cellStyles count="16">
    <cellStyle name="Comma" xfId="14" builtinId="3"/>
    <cellStyle name="Comma 2" xfId="1" xr:uid="{00000000-0005-0000-0000-000001000000}"/>
    <cellStyle name="Comma 2 2" xfId="2" xr:uid="{00000000-0005-0000-0000-000002000000}"/>
    <cellStyle name="Comma 3" xfId="3" xr:uid="{00000000-0005-0000-0000-000003000000}"/>
    <cellStyle name="Comma 4" xfId="4" xr:uid="{00000000-0005-0000-0000-000004000000}"/>
    <cellStyle name="Currency 2" xfId="5" xr:uid="{00000000-0005-0000-0000-000005000000}"/>
    <cellStyle name="Excel Built-in Normal" xfId="6" xr:uid="{00000000-0005-0000-0000-000006000000}"/>
    <cellStyle name="Milliers 2" xfId="7" xr:uid="{00000000-0005-0000-0000-000007000000}"/>
    <cellStyle name="Milliers 3" xfId="8" xr:uid="{00000000-0005-0000-0000-000008000000}"/>
    <cellStyle name="Normal" xfId="0" builtinId="0"/>
    <cellStyle name="Normal 10" xfId="9" xr:uid="{00000000-0005-0000-0000-00000A000000}"/>
    <cellStyle name="Normal 2" xfId="10" xr:uid="{00000000-0005-0000-0000-00000B000000}"/>
    <cellStyle name="Normal 3" xfId="11" xr:uid="{00000000-0005-0000-0000-00000C000000}"/>
    <cellStyle name="Normal 3 2" xfId="12" xr:uid="{00000000-0005-0000-0000-00000D000000}"/>
    <cellStyle name="Percent" xfId="15" builtinId="5"/>
    <cellStyle name="Percent 2" xfId="13" xr:uid="{00000000-0005-0000-0000-00000F000000}"/>
  </cellStyles>
  <dxfs count="5"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microsoft.com/office/2006/relationships/vbaProject" Target="vbaProject.bin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hartsheet" Target="chartsheets/sheet1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Thematiques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Graphiques!$C$24:$C$42</c:f>
              <c:strCache>
                <c:ptCount val="19"/>
                <c:pt idx="0">
                  <c:v>P1. Legal instruments</c:v>
                </c:pt>
                <c:pt idx="1">
                  <c:v>P2. Financing</c:v>
                </c:pt>
                <c:pt idx="2">
                  <c:v>P3. IHR coordination, National IHR Focal Point functions and advocacy</c:v>
                </c:pt>
                <c:pt idx="3">
                  <c:v>P4. Antimicrobial resistance (AMR)</c:v>
                </c:pt>
                <c:pt idx="4">
                  <c:v>P5. Zoonotic diseases</c:v>
                </c:pt>
                <c:pt idx="5">
                  <c:v>P6. Food safety</c:v>
                </c:pt>
                <c:pt idx="6">
                  <c:v>P7. Biosafety and biosecurity</c:v>
                </c:pt>
                <c:pt idx="7">
                  <c:v>P8. Immunization</c:v>
                </c:pt>
                <c:pt idx="8">
                  <c:v>D1. National laboratory systems</c:v>
                </c:pt>
                <c:pt idx="9">
                  <c:v>D2. Surveillance</c:v>
                </c:pt>
                <c:pt idx="10">
                  <c:v>D3. Human resources</c:v>
                </c:pt>
                <c:pt idx="11">
                  <c:v>R1. Health emergency management</c:v>
                </c:pt>
                <c:pt idx="12">
                  <c:v>R2. Linking public health and security authorities</c:v>
                </c:pt>
                <c:pt idx="13">
                  <c:v>R3. Health services provision</c:v>
                </c:pt>
                <c:pt idx="14">
                  <c:v>R4. Infection prevention and control (IPC)</c:v>
                </c:pt>
                <c:pt idx="15">
                  <c:v>R5. Risk communication and community engagement (RCCE)</c:v>
                </c:pt>
                <c:pt idx="16">
                  <c:v>PoE: Points of entry and border health</c:v>
                </c:pt>
                <c:pt idx="17">
                  <c:v>CE. Chemical events</c:v>
                </c:pt>
                <c:pt idx="18">
                  <c:v>RE. Radiation emergencies</c:v>
                </c:pt>
              </c:strCache>
            </c:strRef>
          </c:cat>
          <c:val>
            <c:numRef>
              <c:f>Graphiques!$D$24:$D$42</c:f>
              <c:numCache>
                <c:formatCode>_-* #,##0\ _€_-;\-* #,##0\ _€_-;_-* "-"??\ _€_-;_-@_-</c:formatCode>
                <c:ptCount val="19"/>
                <c:pt idx="0">
                  <c:v>1314800</c:v>
                </c:pt>
                <c:pt idx="1">
                  <c:v>377900</c:v>
                </c:pt>
                <c:pt idx="2">
                  <c:v>2160150</c:v>
                </c:pt>
                <c:pt idx="3">
                  <c:v>71232400</c:v>
                </c:pt>
                <c:pt idx="4">
                  <c:v>560700</c:v>
                </c:pt>
                <c:pt idx="5">
                  <c:v>248700</c:v>
                </c:pt>
                <c:pt idx="6">
                  <c:v>156000</c:v>
                </c:pt>
                <c:pt idx="7">
                  <c:v>87000</c:v>
                </c:pt>
                <c:pt idx="8">
                  <c:v>228600</c:v>
                </c:pt>
                <c:pt idx="9">
                  <c:v>42500</c:v>
                </c:pt>
                <c:pt idx="10">
                  <c:v>18684000</c:v>
                </c:pt>
                <c:pt idx="11">
                  <c:v>34560000</c:v>
                </c:pt>
                <c:pt idx="12">
                  <c:v>160000</c:v>
                </c:pt>
                <c:pt idx="13">
                  <c:v>972000</c:v>
                </c:pt>
                <c:pt idx="14">
                  <c:v>8160000</c:v>
                </c:pt>
                <c:pt idx="15">
                  <c:v>154150</c:v>
                </c:pt>
                <c:pt idx="16">
                  <c:v>81500</c:v>
                </c:pt>
                <c:pt idx="17">
                  <c:v>50000</c:v>
                </c:pt>
                <c:pt idx="18">
                  <c:v>356000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A1-4AE2-8F34-411F0BA5C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73066512"/>
        <c:axId val="473060632"/>
        <c:axId val="0"/>
      </c:bar3DChart>
      <c:catAx>
        <c:axId val="4730665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060632"/>
        <c:crosses val="autoZero"/>
        <c:auto val="1"/>
        <c:lblAlgn val="ctr"/>
        <c:lblOffset val="100"/>
        <c:noMultiLvlLbl val="0"/>
      </c:catAx>
      <c:valAx>
        <c:axId val="4730606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06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Breakdown by</a:t>
            </a:r>
          </a:p>
          <a:p>
            <a:pPr>
              <a:defRPr lang="en-US"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"Cost category"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'Summary tables'!$I$38</c:f>
              <c:strCache>
                <c:ptCount val="1"/>
                <c:pt idx="0">
                  <c:v>TOTAL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'Summary tables'!$C$39:$C$61</c:f>
              <c:strCache>
                <c:ptCount val="23"/>
                <c:pt idx="0">
                  <c:v>Meeting</c:v>
                </c:pt>
                <c:pt idx="1">
                  <c:v>Training</c:v>
                </c:pt>
                <c:pt idx="2">
                  <c:v>Workshop</c:v>
                </c:pt>
                <c:pt idx="3">
                  <c:v>SOP development</c:v>
                </c:pt>
                <c:pt idx="4">
                  <c:v>Communication</c:v>
                </c:pt>
                <c:pt idx="5">
                  <c:v>Construction</c:v>
                </c:pt>
                <c:pt idx="6">
                  <c:v>Consultancy</c:v>
                </c:pt>
                <c:pt idx="7">
                  <c:v>Evaluation</c:v>
                </c:pt>
                <c:pt idx="8">
                  <c:v>Field visit</c:v>
                </c:pt>
                <c:pt idx="9">
                  <c:v>Human resources</c:v>
                </c:pt>
                <c:pt idx="10">
                  <c:v>Infrastructure</c:v>
                </c:pt>
                <c:pt idx="11">
                  <c:v>Document reproduction/printing</c:v>
                </c:pt>
                <c:pt idx="12">
                  <c:v>Procurement</c:v>
                </c:pt>
                <c:pt idx="13">
                  <c:v>Services</c:v>
                </c:pt>
                <c:pt idx="14">
                  <c:v>Simulation exercises</c:v>
                </c:pt>
                <c:pt idx="15">
                  <c:v>Advocacy</c:v>
                </c:pt>
                <c:pt idx="16">
                  <c:v>Study</c:v>
                </c:pt>
                <c:pt idx="17">
                  <c:v>Campaign</c:v>
                </c:pt>
                <c:pt idx="18">
                  <c:v>Other</c:v>
                </c:pt>
                <c:pt idx="19">
                  <c:v>Other 2</c:v>
                </c:pt>
                <c:pt idx="20">
                  <c:v>Other 3</c:v>
                </c:pt>
                <c:pt idx="21">
                  <c:v>Other 4</c:v>
                </c:pt>
                <c:pt idx="22">
                  <c:v>Other 5</c:v>
                </c:pt>
              </c:strCache>
            </c:strRef>
          </c:cat>
          <c:val>
            <c:numRef>
              <c:f>'Summary tables'!$I$39:$I$61</c:f>
              <c:numCache>
                <c:formatCode>_-* #,##0\ _€_-;\-* #,##0\ _€_-;_-* "-"??\ _€_-;_-@_-</c:formatCode>
                <c:ptCount val="23"/>
                <c:pt idx="0">
                  <c:v>743300</c:v>
                </c:pt>
                <c:pt idx="1">
                  <c:v>154150</c:v>
                </c:pt>
                <c:pt idx="2">
                  <c:v>450800</c:v>
                </c:pt>
                <c:pt idx="3">
                  <c:v>199700</c:v>
                </c:pt>
                <c:pt idx="4">
                  <c:v>6000</c:v>
                </c:pt>
                <c:pt idx="5">
                  <c:v>2000000</c:v>
                </c:pt>
                <c:pt idx="6">
                  <c:v>907800</c:v>
                </c:pt>
                <c:pt idx="7">
                  <c:v>88900</c:v>
                </c:pt>
                <c:pt idx="8">
                  <c:v>88200</c:v>
                </c:pt>
                <c:pt idx="9">
                  <c:v>131544000</c:v>
                </c:pt>
                <c:pt idx="10">
                  <c:v>1085000</c:v>
                </c:pt>
                <c:pt idx="11">
                  <c:v>2500</c:v>
                </c:pt>
                <c:pt idx="12">
                  <c:v>1112000</c:v>
                </c:pt>
                <c:pt idx="13">
                  <c:v>87000</c:v>
                </c:pt>
                <c:pt idx="14">
                  <c:v>558200</c:v>
                </c:pt>
                <c:pt idx="15">
                  <c:v>0</c:v>
                </c:pt>
                <c:pt idx="16">
                  <c:v>156000</c:v>
                </c:pt>
                <c:pt idx="17">
                  <c:v>217200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2D-49A7-BF22-3F1395521C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06877968"/>
        <c:axId val="476935032"/>
        <c:axId val="0"/>
      </c:bar3DChart>
      <c:catAx>
        <c:axId val="4068779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6935032"/>
        <c:crosses val="autoZero"/>
        <c:auto val="1"/>
        <c:lblAlgn val="ctr"/>
        <c:lblOffset val="100"/>
        <c:noMultiLvlLbl val="0"/>
      </c:catAx>
      <c:valAx>
        <c:axId val="4769350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877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Capital</a:t>
            </a:r>
            <a:r>
              <a:rPr lang="en-US" baseline="0"/>
              <a:t> or recurrent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'Summary tables'!$C$65:$C$74</c15:sqref>
                  </c15:fullRef>
                </c:ext>
              </c:extLst>
              <c:f>'Summary tables'!$C$65:$C$67</c:f>
              <c:strCache>
                <c:ptCount val="3"/>
                <c:pt idx="0">
                  <c:v>Capital</c:v>
                </c:pt>
                <c:pt idx="1">
                  <c:v>Recurrent</c:v>
                </c:pt>
                <c:pt idx="2">
                  <c:v>Other 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'Summary tables'!$I$65:$I$74</c15:sqref>
                  </c15:fullRef>
                </c:ext>
              </c:extLst>
              <c:f>'Summary tables'!$I$65:$I$67</c:f>
              <c:numCache>
                <c:formatCode>_-* #,##0\ _€_-;\-* #,##0\ _€_-;_-* "-"??\ _€_-;_-@_-</c:formatCode>
                <c:ptCount val="3"/>
                <c:pt idx="0">
                  <c:v>14854950</c:v>
                </c:pt>
                <c:pt idx="1">
                  <c:v>124731450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2D-49A7-BF22-3F1395521C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14826072"/>
        <c:axId val="614828424"/>
        <c:axId val="0"/>
      </c:bar3DChart>
      <c:catAx>
        <c:axId val="614826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4828424"/>
        <c:crosses val="autoZero"/>
        <c:auto val="1"/>
        <c:lblAlgn val="ctr"/>
        <c:lblOffset val="100"/>
        <c:noMultiLvlLbl val="0"/>
      </c:catAx>
      <c:valAx>
        <c:axId val="61482842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4826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Breakdown per grouping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 tables'!$B$30:$C$30</c:f>
              <c:strCache>
                <c:ptCount val="2"/>
                <c:pt idx="0">
                  <c:v>P</c:v>
                </c:pt>
                <c:pt idx="1">
                  <c:v>Prevent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'Summary tables'!$D$29:$H$29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'Summary tables'!$D$30:$H$30</c:f>
              <c:numCache>
                <c:formatCode>_-* #,##0\ _€_-;\-* #,##0\ _€_-;_-* "-"??\ _€_-;_-@_-</c:formatCode>
                <c:ptCount val="5"/>
                <c:pt idx="0">
                  <c:v>14494000</c:v>
                </c:pt>
                <c:pt idx="1">
                  <c:v>15500700</c:v>
                </c:pt>
                <c:pt idx="2">
                  <c:v>17673750</c:v>
                </c:pt>
                <c:pt idx="3">
                  <c:v>14351200</c:v>
                </c:pt>
                <c:pt idx="4">
                  <c:v>14118000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2C-4450-A1EE-BFEB70AAA89E}"/>
            </c:ext>
          </c:extLst>
        </c:ser>
        <c:ser>
          <c:idx val="1"/>
          <c:order val="1"/>
          <c:tx>
            <c:strRef>
              <c:f>'Summary tables'!$B$31:$C$31</c:f>
              <c:strCache>
                <c:ptCount val="2"/>
                <c:pt idx="0">
                  <c:v>D</c:v>
                </c:pt>
                <c:pt idx="1">
                  <c:v>Detect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'Summary tables'!$D$29:$H$29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'Summary tables'!$D$31:$H$31</c:f>
              <c:numCache>
                <c:formatCode>_-* #,##0\ _€_-;\-* #,##0\ _€_-;_-* "-"??\ _€_-;_-@_-</c:formatCode>
                <c:ptCount val="5"/>
                <c:pt idx="0">
                  <c:v>6228000</c:v>
                </c:pt>
                <c:pt idx="1">
                  <c:v>6499100</c:v>
                </c:pt>
                <c:pt idx="2">
                  <c:v>6228000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2C-4450-A1EE-BFEB70AAA89E}"/>
            </c:ext>
          </c:extLst>
        </c:ser>
        <c:ser>
          <c:idx val="2"/>
          <c:order val="2"/>
          <c:tx>
            <c:strRef>
              <c:f>'Summary tables'!$B$32:$C$32</c:f>
              <c:strCache>
                <c:ptCount val="2"/>
                <c:pt idx="0">
                  <c:v>R</c:v>
                </c:pt>
                <c:pt idx="1">
                  <c:v>Reponse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'Summary tables'!$D$29:$H$29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'Summary tables'!$D$32:$H$32</c:f>
              <c:numCache>
                <c:formatCode>_-* #,##0\ _€_-;\-* #,##0\ _€_-;_-* "-"??\ _€_-;_-@_-</c:formatCode>
                <c:ptCount val="5"/>
                <c:pt idx="0">
                  <c:v>154150</c:v>
                </c:pt>
                <c:pt idx="1">
                  <c:v>16084000</c:v>
                </c:pt>
                <c:pt idx="2">
                  <c:v>16248000</c:v>
                </c:pt>
                <c:pt idx="3">
                  <c:v>11520000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2C-4450-A1EE-BFEB70AAA89E}"/>
            </c:ext>
          </c:extLst>
        </c:ser>
        <c:ser>
          <c:idx val="3"/>
          <c:order val="3"/>
          <c:tx>
            <c:strRef>
              <c:f>'Summary tables'!$B$33:$C$33</c:f>
              <c:strCache>
                <c:ptCount val="2"/>
                <c:pt idx="0">
                  <c:v>O</c:v>
                </c:pt>
                <c:pt idx="1">
                  <c:v>Other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'Summary tables'!$D$29:$H$29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'Summary tables'!$D$33:$H$33</c:f>
              <c:numCache>
                <c:formatCode>_-* #,##0\ _€_-;\-* #,##0\ _€_-;_-* "-"??\ _€_-;_-@_-</c:formatCode>
                <c:ptCount val="5"/>
                <c:pt idx="0">
                  <c:v>309500</c:v>
                </c:pt>
                <c:pt idx="1">
                  <c:v>178000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2C-4450-A1EE-BFEB70AAA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4828816"/>
        <c:axId val="614822936"/>
      </c:barChart>
      <c:catAx>
        <c:axId val="6148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4822936"/>
        <c:crosses val="autoZero"/>
        <c:auto val="1"/>
        <c:lblAlgn val="ctr"/>
        <c:lblOffset val="100"/>
        <c:noMultiLvlLbl val="0"/>
      </c:catAx>
      <c:valAx>
        <c:axId val="614822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4828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Pie</a:t>
            </a:r>
            <a:r>
              <a:rPr lang="en-GB" baseline="0"/>
              <a:t> Chart per </a:t>
            </a:r>
            <a:r>
              <a:rPr lang="en-GB"/>
              <a:t>Technical</a:t>
            </a:r>
            <a:r>
              <a:rPr lang="en-GB" baseline="0"/>
              <a:t> Area </a:t>
            </a:r>
          </a:p>
        </c:rich>
      </c:tx>
      <c:layout>
        <c:manualLayout>
          <c:xMode val="edge"/>
          <c:yMode val="edge"/>
          <c:x val="0.33550450041465091"/>
          <c:y val="1.614634534319573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8669307789639586"/>
          <c:y val="7.9863637234488319E-2"/>
          <c:w val="0.62260448946707803"/>
          <c:h val="0.66874417502205374"/>
        </c:manualLayout>
      </c:layout>
      <c:pieChart>
        <c:varyColors val="1"/>
        <c:ser>
          <c:idx val="0"/>
          <c:order val="0"/>
          <c:tx>
            <c:strRef>
              <c:f>'Summary tables'!$C$4</c:f>
              <c:strCache>
                <c:ptCount val="1"/>
                <c:pt idx="0">
                  <c:v>Technical Area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50D-4BF1-B277-0833034F87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50D-4BF1-B277-0833034F873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50D-4BF1-B277-0833034F873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50D-4BF1-B277-0833034F873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50D-4BF1-B277-0833034F873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50D-4BF1-B277-0833034F873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50D-4BF1-B277-0833034F873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50D-4BF1-B277-0833034F873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50D-4BF1-B277-0833034F873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A50D-4BF1-B277-0833034F873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A50D-4BF1-B277-0833034F873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A50D-4BF1-B277-0833034F873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ADC8-4937-ADCD-40051F61DACB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ADC8-4937-ADCD-40051F61DACB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ADC8-4937-ADCD-40051F61DACB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ADC8-4937-ADCD-40051F61DACB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ADC8-4937-ADCD-40051F61DACB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ADC8-4937-ADCD-40051F61DACB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ADC8-4937-ADCD-40051F61DACB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'Summary tables'!$C$5:$C$23</c15:sqref>
                  </c15:fullRef>
                </c:ext>
              </c:extLst>
              <c:f>'Summary tables'!$C$5:$C$23</c:f>
              <c:strCache>
                <c:ptCount val="19"/>
                <c:pt idx="0">
                  <c:v>P1. Legal instruments</c:v>
                </c:pt>
                <c:pt idx="1">
                  <c:v>P2. Financing</c:v>
                </c:pt>
                <c:pt idx="2">
                  <c:v>P3. IHR coordination, National IHR Focal Point functions and advocacy</c:v>
                </c:pt>
                <c:pt idx="3">
                  <c:v>P4. Antimicrobial resistance (AMR)</c:v>
                </c:pt>
                <c:pt idx="4">
                  <c:v>P5. Zoonotic diseases</c:v>
                </c:pt>
                <c:pt idx="5">
                  <c:v>P6. Food safety</c:v>
                </c:pt>
                <c:pt idx="6">
                  <c:v>P7. Biosafety and biosecurity</c:v>
                </c:pt>
                <c:pt idx="7">
                  <c:v>P8. Immunization</c:v>
                </c:pt>
                <c:pt idx="8">
                  <c:v>D1. National laboratory systems</c:v>
                </c:pt>
                <c:pt idx="9">
                  <c:v>D2. Surveillance</c:v>
                </c:pt>
                <c:pt idx="10">
                  <c:v>D3. Human resources</c:v>
                </c:pt>
                <c:pt idx="11">
                  <c:v>R1. Health emergency management</c:v>
                </c:pt>
                <c:pt idx="12">
                  <c:v>R2. Linking public health and security authorities</c:v>
                </c:pt>
                <c:pt idx="13">
                  <c:v>R3. Health services provision</c:v>
                </c:pt>
                <c:pt idx="14">
                  <c:v>R4. Infection prevention and control (IPC)</c:v>
                </c:pt>
                <c:pt idx="15">
                  <c:v>R5. Risk communication and community engagement (RCCE)</c:v>
                </c:pt>
                <c:pt idx="16">
                  <c:v>PoE: Points of entry and border health</c:v>
                </c:pt>
                <c:pt idx="17">
                  <c:v>CE. Chemical events</c:v>
                </c:pt>
                <c:pt idx="18">
                  <c:v>RE. Radiation emergencies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'Summary tables'!$I$5:$I$24</c15:sqref>
                  </c15:fullRef>
                </c:ext>
              </c:extLst>
              <c:f>'Summary tables'!$I$5:$I$23</c:f>
              <c:numCache>
                <c:formatCode>_-* #,##0\ _€_-;\-* #,##0\ _€_-;_-* "-"??\ _€_-;_-@_-</c:formatCode>
                <c:ptCount val="19"/>
                <c:pt idx="0">
                  <c:v>1314800</c:v>
                </c:pt>
                <c:pt idx="1">
                  <c:v>377900</c:v>
                </c:pt>
                <c:pt idx="2">
                  <c:v>2160150</c:v>
                </c:pt>
                <c:pt idx="3">
                  <c:v>71232400</c:v>
                </c:pt>
                <c:pt idx="4">
                  <c:v>560700</c:v>
                </c:pt>
                <c:pt idx="5">
                  <c:v>248700</c:v>
                </c:pt>
                <c:pt idx="6">
                  <c:v>156000</c:v>
                </c:pt>
                <c:pt idx="7">
                  <c:v>87000</c:v>
                </c:pt>
                <c:pt idx="8">
                  <c:v>228600</c:v>
                </c:pt>
                <c:pt idx="9">
                  <c:v>42500</c:v>
                </c:pt>
                <c:pt idx="10">
                  <c:v>18684000</c:v>
                </c:pt>
                <c:pt idx="11">
                  <c:v>34560000</c:v>
                </c:pt>
                <c:pt idx="12">
                  <c:v>160000</c:v>
                </c:pt>
                <c:pt idx="13">
                  <c:v>972000</c:v>
                </c:pt>
                <c:pt idx="14">
                  <c:v>8160000</c:v>
                </c:pt>
                <c:pt idx="15">
                  <c:v>154150</c:v>
                </c:pt>
                <c:pt idx="16">
                  <c:v>81500</c:v>
                </c:pt>
                <c:pt idx="17">
                  <c:v>50000</c:v>
                </c:pt>
                <c:pt idx="18">
                  <c:v>356000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'Summary tables'!$I$24</c15:sqref>
                  <c15:spPr xmlns:c15="http://schemas.microsoft.com/office/drawing/2012/chart">
                    <a:solidFill>
                      <a:schemeClr val="accent2">
                        <a:lumMod val="8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A50D-4BF1-B277-0833034F8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651004935919855E-2"/>
          <c:y val="0.76928532018043894"/>
          <c:w val="0.89430039996140231"/>
          <c:h val="0.2185984980386732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Technical Area grouping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Graphiques!$C$52:$C$55</c:f>
              <c:strCache>
                <c:ptCount val="4"/>
                <c:pt idx="0">
                  <c:v>Prevent</c:v>
                </c:pt>
                <c:pt idx="1">
                  <c:v>Detect</c:v>
                </c:pt>
                <c:pt idx="2">
                  <c:v>Response</c:v>
                </c:pt>
                <c:pt idx="3">
                  <c:v>Other</c:v>
                </c:pt>
              </c:strCache>
            </c:strRef>
          </c:cat>
          <c:val>
            <c:numRef>
              <c:f>Graphiques!$D$52:$D$55</c:f>
              <c:numCache>
                <c:formatCode>_-* #,##0\ _€_-;\-* #,##0\ _€_-;_-* "-"??\ _€_-;_-@_-</c:formatCode>
                <c:ptCount val="4"/>
                <c:pt idx="0">
                  <c:v>76137650</c:v>
                </c:pt>
                <c:pt idx="1">
                  <c:v>18955100</c:v>
                </c:pt>
                <c:pt idx="2">
                  <c:v>44006150</c:v>
                </c:pt>
                <c:pt idx="3">
                  <c:v>487500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2D-49A7-BF22-3F1395521C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73061416"/>
        <c:axId val="473056712"/>
        <c:axId val="0"/>
      </c:bar3DChart>
      <c:catAx>
        <c:axId val="4730614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056712"/>
        <c:crosses val="autoZero"/>
        <c:auto val="1"/>
        <c:lblAlgn val="ctr"/>
        <c:lblOffset val="100"/>
        <c:noMultiLvlLbl val="0"/>
      </c:catAx>
      <c:valAx>
        <c:axId val="4730567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061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Prevent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Graphiques!$C$69:$C$75</c:f>
              <c:strCache>
                <c:ptCount val="7"/>
                <c:pt idx="0">
                  <c:v>P1. Legal instruments</c:v>
                </c:pt>
                <c:pt idx="1">
                  <c:v>P2. Financing</c:v>
                </c:pt>
                <c:pt idx="2">
                  <c:v>P3. IHR coordination, National IHR Focal Point functions and advocacy</c:v>
                </c:pt>
                <c:pt idx="3">
                  <c:v>P4. Antimicrobial resistance (AMR)</c:v>
                </c:pt>
                <c:pt idx="4">
                  <c:v>P5. Zoonotic diseases</c:v>
                </c:pt>
                <c:pt idx="5">
                  <c:v>P6. Food safety</c:v>
                </c:pt>
                <c:pt idx="6">
                  <c:v>P7. Biosafety and biosecurity</c:v>
                </c:pt>
              </c:strCache>
            </c:strRef>
          </c:cat>
          <c:val>
            <c:numRef>
              <c:f>Graphiques!$D$69:$D$75</c:f>
              <c:numCache>
                <c:formatCode>_-* #,##0\ _€_-;\-* #,##0\ _€_-;_-* "-"??\ _€_-;_-@_-</c:formatCode>
                <c:ptCount val="7"/>
                <c:pt idx="0">
                  <c:v>1314800</c:v>
                </c:pt>
                <c:pt idx="1">
                  <c:v>377900</c:v>
                </c:pt>
                <c:pt idx="2">
                  <c:v>2160150</c:v>
                </c:pt>
                <c:pt idx="3">
                  <c:v>71232400</c:v>
                </c:pt>
                <c:pt idx="4">
                  <c:v>560700</c:v>
                </c:pt>
                <c:pt idx="5">
                  <c:v>248700</c:v>
                </c:pt>
                <c:pt idx="6">
                  <c:v>156000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1-410D-A82B-B26CA1DC7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73059456"/>
        <c:axId val="473062200"/>
        <c:axId val="0"/>
      </c:bar3DChart>
      <c:catAx>
        <c:axId val="4730594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062200"/>
        <c:crosses val="autoZero"/>
        <c:auto val="1"/>
        <c:lblAlgn val="ctr"/>
        <c:lblOffset val="100"/>
        <c:noMultiLvlLbl val="0"/>
      </c:catAx>
      <c:valAx>
        <c:axId val="47306220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059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Detect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Graphiques!$C$86:$C$89</c:f>
              <c:strCache>
                <c:ptCount val="4"/>
                <c:pt idx="0">
                  <c:v>P8. Immunization</c:v>
                </c:pt>
                <c:pt idx="1">
                  <c:v>D1. National laboratory systems</c:v>
                </c:pt>
                <c:pt idx="2">
                  <c:v>D2. Surveillance</c:v>
                </c:pt>
                <c:pt idx="3">
                  <c:v>D3. Human resources</c:v>
                </c:pt>
              </c:strCache>
            </c:strRef>
          </c:cat>
          <c:val>
            <c:numRef>
              <c:f>Graphiques!$D$86:$D$89</c:f>
              <c:numCache>
                <c:formatCode>_-* #,##0\ _€_-;\-* #,##0\ _€_-;_-* "-"??\ _€_-;_-@_-</c:formatCode>
                <c:ptCount val="4"/>
                <c:pt idx="0">
                  <c:v>87000</c:v>
                </c:pt>
                <c:pt idx="1">
                  <c:v>228600</c:v>
                </c:pt>
                <c:pt idx="2">
                  <c:v>42500</c:v>
                </c:pt>
                <c:pt idx="3">
                  <c:v>18684000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25-4C16-86A7-3F4CFE0AD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73063768"/>
        <c:axId val="473059848"/>
        <c:axId val="0"/>
      </c:bar3DChart>
      <c:catAx>
        <c:axId val="4730637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059848"/>
        <c:crosses val="autoZero"/>
        <c:auto val="1"/>
        <c:lblAlgn val="ctr"/>
        <c:lblOffset val="100"/>
        <c:noMultiLvlLbl val="0"/>
      </c:catAx>
      <c:valAx>
        <c:axId val="4730598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063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Response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Graphiques!$C$102:$C$106</c:f>
              <c:strCache>
                <c:ptCount val="5"/>
                <c:pt idx="0">
                  <c:v>R1. Health emergency management</c:v>
                </c:pt>
                <c:pt idx="1">
                  <c:v>R2. Linking public health and security authorities</c:v>
                </c:pt>
                <c:pt idx="2">
                  <c:v>R3. Health services provision</c:v>
                </c:pt>
                <c:pt idx="3">
                  <c:v>R4. Infection prevention and control (IPC)</c:v>
                </c:pt>
                <c:pt idx="4">
                  <c:v>R5. Risk communication and community engagement (RCCE)</c:v>
                </c:pt>
              </c:strCache>
            </c:strRef>
          </c:cat>
          <c:val>
            <c:numRef>
              <c:f>Graphiques!$D$102:$D$106</c:f>
              <c:numCache>
                <c:formatCode>_-* #,##0\ _€_-;\-* #,##0\ _€_-;_-* "-"??\ _€_-;_-@_-</c:formatCode>
                <c:ptCount val="5"/>
                <c:pt idx="0">
                  <c:v>34560000</c:v>
                </c:pt>
                <c:pt idx="1">
                  <c:v>160000</c:v>
                </c:pt>
                <c:pt idx="2">
                  <c:v>972000</c:v>
                </c:pt>
                <c:pt idx="3">
                  <c:v>8160000</c:v>
                </c:pt>
                <c:pt idx="4">
                  <c:v>154150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5D-461E-99CC-DB4F78B23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73064944"/>
        <c:axId val="473070040"/>
        <c:axId val="0"/>
      </c:bar3DChart>
      <c:catAx>
        <c:axId val="4730649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070040"/>
        <c:crosses val="autoZero"/>
        <c:auto val="1"/>
        <c:lblAlgn val="ctr"/>
        <c:lblOffset val="100"/>
        <c:noMultiLvlLbl val="0"/>
      </c:catAx>
      <c:valAx>
        <c:axId val="47307004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064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Other</a:t>
            </a:r>
          </a:p>
        </c:rich>
      </c:tx>
      <c:layout>
        <c:manualLayout>
          <c:xMode val="edge"/>
          <c:yMode val="edge"/>
          <c:x val="0.44446558705860228"/>
          <c:y val="5.809736464096255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Graphiques!$C$118:$C$121</c:f>
              <c:strCache>
                <c:ptCount val="4"/>
                <c:pt idx="0">
                  <c:v>PoE: Points of entry and border health</c:v>
                </c:pt>
                <c:pt idx="1">
                  <c:v>CE. Chemical events</c:v>
                </c:pt>
                <c:pt idx="2">
                  <c:v>RE. Radiation emergencies</c:v>
                </c:pt>
                <c:pt idx="3">
                  <c:v>Other Technical/Focus Area</c:v>
                </c:pt>
              </c:strCache>
            </c:strRef>
          </c:cat>
          <c:val>
            <c:numRef>
              <c:f>Graphiques!$D$118:$D$121</c:f>
              <c:numCache>
                <c:formatCode>_-* #,##0\ _€_-;\-* #,##0\ _€_-;_-* "-"??\ _€_-;_-@_-</c:formatCode>
                <c:ptCount val="4"/>
                <c:pt idx="0">
                  <c:v>81500</c:v>
                </c:pt>
                <c:pt idx="1">
                  <c:v>50000</c:v>
                </c:pt>
                <c:pt idx="2">
                  <c:v>356000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DF-4B01-A40E-C0D8619A8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6880712"/>
        <c:axId val="406881888"/>
        <c:axId val="0"/>
      </c:bar3DChart>
      <c:catAx>
        <c:axId val="4068807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881888"/>
        <c:crosses val="autoZero"/>
        <c:auto val="1"/>
        <c:lblAlgn val="ctr"/>
        <c:lblOffset val="100"/>
        <c:noMultiLvlLbl val="0"/>
      </c:catAx>
      <c:valAx>
        <c:axId val="40688188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880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b" anchorCtr="1"/>
          <a:lstStyle/>
          <a:p>
            <a:pPr>
              <a:defRPr lang="en-US"/>
            </a:pPr>
            <a:r>
              <a:rPr lang="en-GB" baseline="0"/>
              <a:t>Cost estimate annual trend</a:t>
            </a:r>
            <a:endParaRPr lang="en-GB"/>
          </a:p>
          <a:p>
            <a:pPr>
              <a:defRPr lang="en-US"/>
            </a:pPr>
            <a:r>
              <a:rPr lang="en-GB"/>
              <a:t>2019-2023</a:t>
            </a:r>
          </a:p>
        </c:rich>
      </c:tx>
      <c:layout>
        <c:manualLayout>
          <c:xMode val="edge"/>
          <c:yMode val="edge"/>
          <c:x val="0.38982526099854192"/>
          <c:y val="0.8599428305764800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599825021872277"/>
          <c:y val="2.5428331875182269E-2"/>
          <c:w val="0.79177952755905545"/>
          <c:h val="0.72088764946048445"/>
        </c:manualLayout>
      </c:layout>
      <c:lineChart>
        <c:grouping val="standard"/>
        <c:varyColors val="0"/>
        <c:ser>
          <c:idx val="0"/>
          <c:order val="0"/>
          <c:tx>
            <c:strRef>
              <c:f>'Summary tables'!$D$3</c:f>
              <c:strCache>
                <c:ptCount val="1"/>
                <c:pt idx="0">
                  <c:v>Cost estimate per year (local currency)</c:v>
                </c:pt>
              </c:strCache>
            </c:strRef>
          </c:tx>
          <c:marker>
            <c:symbol val="none"/>
          </c:marker>
          <c:cat>
            <c:numRef>
              <c:f>'Summary tables'!$D$4:$H$4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'Summary tables'!$D$25:$H$25</c:f>
              <c:numCache>
                <c:formatCode>_-* #,##0\ _€_-;\-* #,##0\ _€_-;_-* "-"??\ _€_-;_-@_-</c:formatCode>
                <c:ptCount val="5"/>
                <c:pt idx="0">
                  <c:v>21185650</c:v>
                </c:pt>
                <c:pt idx="1">
                  <c:v>38261800</c:v>
                </c:pt>
                <c:pt idx="2">
                  <c:v>40149750</c:v>
                </c:pt>
                <c:pt idx="3">
                  <c:v>25871200</c:v>
                </c:pt>
                <c:pt idx="4">
                  <c:v>14118000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0A-47C7-A0D9-72AC1BD30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878360"/>
        <c:axId val="406882280"/>
      </c:lineChart>
      <c:catAx>
        <c:axId val="406878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882280"/>
        <c:crosses val="autoZero"/>
        <c:auto val="1"/>
        <c:lblAlgn val="ctr"/>
        <c:lblOffset val="100"/>
        <c:noMultiLvlLbl val="0"/>
      </c:catAx>
      <c:valAx>
        <c:axId val="406882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87836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accent5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Breakdown by </a:t>
            </a:r>
          </a:p>
          <a:p>
            <a:pPr>
              <a:defRPr lang="en-US"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"Implementation scale"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'Summary tables'!$I$77</c:f>
              <c:strCache>
                <c:ptCount val="1"/>
                <c:pt idx="0">
                  <c:v>TOTAL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'Summary tables'!$C$78:$C$81</c:f>
              <c:strCache>
                <c:ptCount val="4"/>
                <c:pt idx="0">
                  <c:v>National</c:v>
                </c:pt>
                <c:pt idx="1">
                  <c:v>Central</c:v>
                </c:pt>
                <c:pt idx="2">
                  <c:v>SNU1 (province/region/etat)</c:v>
                </c:pt>
                <c:pt idx="3">
                  <c:v>SNU2 (district/county)</c:v>
                </c:pt>
              </c:strCache>
            </c:strRef>
          </c:cat>
          <c:val>
            <c:numRef>
              <c:f>'Summary tables'!$I$78:$I$81</c:f>
              <c:numCache>
                <c:formatCode>_-* #,##0\ _€_-;\-* #,##0\ _€_-;_-* "-"??\ _€_-;_-@_-</c:formatCode>
                <c:ptCount val="4"/>
                <c:pt idx="0">
                  <c:v>137048350</c:v>
                </c:pt>
                <c:pt idx="1">
                  <c:v>2538050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2D-49A7-BF22-3F1395521C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23044344"/>
        <c:axId val="523044736"/>
        <c:axId val="0"/>
      </c:bar3DChart>
      <c:catAx>
        <c:axId val="523044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044736"/>
        <c:crosses val="autoZero"/>
        <c:auto val="1"/>
        <c:lblAlgn val="ctr"/>
        <c:lblOffset val="100"/>
        <c:noMultiLvlLbl val="0"/>
      </c:catAx>
      <c:valAx>
        <c:axId val="5230447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044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Breakdown by  </a:t>
            </a:r>
          </a:p>
          <a:p>
            <a:pPr>
              <a:defRPr lang="en-US"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"Primary budget holder"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'Summary tables'!$I$84</c:f>
              <c:strCache>
                <c:ptCount val="1"/>
                <c:pt idx="0">
                  <c:v>TOTAL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'Summary tables'!$C$85:$C$107</c:f>
              <c:strCache>
                <c:ptCount val="23"/>
                <c:pt idx="0">
                  <c:v>Ministry of Health</c:v>
                </c:pt>
                <c:pt idx="1">
                  <c:v>Ministry of Finance</c:v>
                </c:pt>
                <c:pt idx="2">
                  <c:v>Ministry of Agriculture</c:v>
                </c:pt>
                <c:pt idx="3">
                  <c:v>Ministry of Environment</c:v>
                </c:pt>
                <c:pt idx="4">
                  <c:v>Other 2</c:v>
                </c:pt>
                <c:pt idx="5">
                  <c:v>Other 3</c:v>
                </c:pt>
                <c:pt idx="6">
                  <c:v>Other 4</c:v>
                </c:pt>
                <c:pt idx="7">
                  <c:v>Other 5</c:v>
                </c:pt>
                <c:pt idx="8">
                  <c:v>Other 6</c:v>
                </c:pt>
                <c:pt idx="9">
                  <c:v>Other 7</c:v>
                </c:pt>
                <c:pt idx="10">
                  <c:v>Other 8</c:v>
                </c:pt>
                <c:pt idx="11">
                  <c:v>Other 9</c:v>
                </c:pt>
                <c:pt idx="12">
                  <c:v>Other 10</c:v>
                </c:pt>
                <c:pt idx="13">
                  <c:v>Other 11</c:v>
                </c:pt>
                <c:pt idx="14">
                  <c:v>Other 12</c:v>
                </c:pt>
                <c:pt idx="15">
                  <c:v>Other 13</c:v>
                </c:pt>
                <c:pt idx="16">
                  <c:v>Other 14</c:v>
                </c:pt>
                <c:pt idx="17">
                  <c:v>Other 15</c:v>
                </c:pt>
                <c:pt idx="18">
                  <c:v>Other 16</c:v>
                </c:pt>
                <c:pt idx="19">
                  <c:v>Other 17</c:v>
                </c:pt>
                <c:pt idx="20">
                  <c:v>Other 18</c:v>
                </c:pt>
                <c:pt idx="21">
                  <c:v>Other 19</c:v>
                </c:pt>
                <c:pt idx="22">
                  <c:v>Other 20</c:v>
                </c:pt>
              </c:strCache>
            </c:strRef>
          </c:cat>
          <c:val>
            <c:numRef>
              <c:f>'Summary tables'!$I$85:$I$107</c:f>
              <c:numCache>
                <c:formatCode>_-* #,##0\ _€_-;\-* #,##0\ _€_-;_-* "-"??\ _€_-;_-@_-</c:formatCode>
                <c:ptCount val="23"/>
                <c:pt idx="0">
                  <c:v>134747700</c:v>
                </c:pt>
                <c:pt idx="1">
                  <c:v>490900</c:v>
                </c:pt>
                <c:pt idx="2">
                  <c:v>1328800</c:v>
                </c:pt>
                <c:pt idx="3">
                  <c:v>3019000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2D-49A7-BF22-3F1395521C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76763568"/>
        <c:axId val="376766312"/>
        <c:axId val="0"/>
      </c:bar3DChart>
      <c:catAx>
        <c:axId val="37676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6766312"/>
        <c:crosses val="autoZero"/>
        <c:auto val="1"/>
        <c:lblAlgn val="ctr"/>
        <c:lblOffset val="100"/>
        <c:noMultiLvlLbl val="0"/>
      </c:catAx>
      <c:valAx>
        <c:axId val="3767663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676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A00-000000000000}">
  <sheetPr codeName="Chart1"/>
  <sheetViews>
    <sheetView zoomScale="110" workbookViewId="0"/>
  </sheetViews>
  <pageMargins left="0.7" right="0.7" top="0.75" bottom="0.75" header="0.3" footer="0.3"/>
  <pageSetup orientation="landscape" r:id="rId1"/>
  <drawing r:id="rId2"/>
</chartsheet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Pending list'!A1"/><Relationship Id="rId2" Type="http://schemas.openxmlformats.org/officeDocument/2006/relationships/hyperlink" Target="#'Basic Input for Tool'!A1"/><Relationship Id="rId1" Type="http://schemas.openxmlformats.org/officeDocument/2006/relationships/image" Target="../media/image21.png"/><Relationship Id="rId6" Type="http://schemas.openxmlformats.org/officeDocument/2006/relationships/hyperlink" Target="#Graphiques!A1"/><Relationship Id="rId5" Type="http://schemas.openxmlformats.org/officeDocument/2006/relationships/hyperlink" Target="#'Summary tables'!A1"/><Relationship Id="rId4" Type="http://schemas.openxmlformats.org/officeDocument/2006/relationships/hyperlink" Target="#'Procurement list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Basic Input for Tool'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hyperlink" Target="#'Basic Input for Tool'!A1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Graphiques!A1"/><Relationship Id="rId1" Type="http://schemas.openxmlformats.org/officeDocument/2006/relationships/hyperlink" Target="#'Summary tables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Procurement list'!A1"/><Relationship Id="rId2" Type="http://schemas.openxmlformats.org/officeDocument/2006/relationships/hyperlink" Target="#'Pending list'!A1"/><Relationship Id="rId1" Type="http://schemas.openxmlformats.org/officeDocument/2006/relationships/hyperlink" Target="#'Basic Input for Tool'!A1"/><Relationship Id="rId5" Type="http://schemas.openxmlformats.org/officeDocument/2006/relationships/hyperlink" Target="#Graphiques!A1"/><Relationship Id="rId4" Type="http://schemas.openxmlformats.org/officeDocument/2006/relationships/hyperlink" Target="#'Summary tables'!A1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17" Type="http://schemas.openxmlformats.org/officeDocument/2006/relationships/image" Target="../media/image17.emf"/><Relationship Id="rId2" Type="http://schemas.openxmlformats.org/officeDocument/2006/relationships/image" Target="../media/image3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5" Type="http://schemas.openxmlformats.org/officeDocument/2006/relationships/image" Target="../media/image1.emf"/><Relationship Id="rId10" Type="http://schemas.openxmlformats.org/officeDocument/2006/relationships/image" Target="../media/image11.emf"/><Relationship Id="rId19" Type="http://schemas.openxmlformats.org/officeDocument/2006/relationships/image" Target="../media/image19.emf"/><Relationship Id="rId4" Type="http://schemas.openxmlformats.org/officeDocument/2006/relationships/image" Target="../media/image5.emf"/><Relationship Id="rId9" Type="http://schemas.openxmlformats.org/officeDocument/2006/relationships/image" Target="../media/image10.emf"/><Relationship Id="rId14" Type="http://schemas.openxmlformats.org/officeDocument/2006/relationships/image" Target="../media/image15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10</xdr:row>
          <xdr:rowOff>104775</xdr:rowOff>
        </xdr:from>
        <xdr:to>
          <xdr:col>16</xdr:col>
          <xdr:colOff>504825</xdr:colOff>
          <xdr:row>14</xdr:row>
          <xdr:rowOff>142875</xdr:rowOff>
        </xdr:to>
        <xdr:sp macro="" textlink="">
          <xdr:nvSpPr>
            <xdr:cNvPr id="41985" name="CheckBox2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00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12</xdr:row>
          <xdr:rowOff>9525</xdr:rowOff>
        </xdr:from>
        <xdr:to>
          <xdr:col>8</xdr:col>
          <xdr:colOff>257175</xdr:colOff>
          <xdr:row>13</xdr:row>
          <xdr:rowOff>161925</xdr:rowOff>
        </xdr:to>
        <xdr:sp macro="" textlink="">
          <xdr:nvSpPr>
            <xdr:cNvPr id="41986" name="CheckBox2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00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13</xdr:row>
          <xdr:rowOff>114300</xdr:rowOff>
        </xdr:from>
        <xdr:to>
          <xdr:col>8</xdr:col>
          <xdr:colOff>257175</xdr:colOff>
          <xdr:row>15</xdr:row>
          <xdr:rowOff>85725</xdr:rowOff>
        </xdr:to>
        <xdr:sp macro="" textlink="">
          <xdr:nvSpPr>
            <xdr:cNvPr id="41987" name="CheckBox23" hidden="1">
              <a:extLst>
                <a:ext uri="{63B3BB69-23CF-44E3-9099-C40C66FF867C}">
                  <a14:compatExt spid="_x0000_s41987"/>
                </a:ext>
                <a:ext uri="{FF2B5EF4-FFF2-40B4-BE49-F238E27FC236}">
                  <a16:creationId xmlns:a16="http://schemas.microsoft.com/office/drawing/2014/main" id="{00000000-0008-0000-0000-00000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18</xdr:row>
          <xdr:rowOff>38100</xdr:rowOff>
        </xdr:from>
        <xdr:to>
          <xdr:col>8</xdr:col>
          <xdr:colOff>257175</xdr:colOff>
          <xdr:row>20</xdr:row>
          <xdr:rowOff>9525</xdr:rowOff>
        </xdr:to>
        <xdr:sp macro="" textlink="">
          <xdr:nvSpPr>
            <xdr:cNvPr id="41988" name="CheckBox24" hidden="1">
              <a:extLst>
                <a:ext uri="{63B3BB69-23CF-44E3-9099-C40C66FF867C}">
                  <a14:compatExt spid="_x0000_s41988"/>
                </a:ext>
                <a:ext uri="{FF2B5EF4-FFF2-40B4-BE49-F238E27FC236}">
                  <a16:creationId xmlns:a16="http://schemas.microsoft.com/office/drawing/2014/main" id="{00000000-0008-0000-0000-00000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19</xdr:row>
          <xdr:rowOff>142875</xdr:rowOff>
        </xdr:from>
        <xdr:to>
          <xdr:col>8</xdr:col>
          <xdr:colOff>257175</xdr:colOff>
          <xdr:row>21</xdr:row>
          <xdr:rowOff>123825</xdr:rowOff>
        </xdr:to>
        <xdr:sp macro="" textlink="">
          <xdr:nvSpPr>
            <xdr:cNvPr id="41989" name="CheckBox25" hidden="1">
              <a:extLst>
                <a:ext uri="{63B3BB69-23CF-44E3-9099-C40C66FF867C}">
                  <a14:compatExt spid="_x0000_s41989"/>
                </a:ext>
                <a:ext uri="{FF2B5EF4-FFF2-40B4-BE49-F238E27FC236}">
                  <a16:creationId xmlns:a16="http://schemas.microsoft.com/office/drawing/2014/main" id="{00000000-0008-0000-0000-000005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16</xdr:row>
          <xdr:rowOff>123825</xdr:rowOff>
        </xdr:from>
        <xdr:to>
          <xdr:col>8</xdr:col>
          <xdr:colOff>257175</xdr:colOff>
          <xdr:row>18</xdr:row>
          <xdr:rowOff>95250</xdr:rowOff>
        </xdr:to>
        <xdr:sp macro="" textlink="">
          <xdr:nvSpPr>
            <xdr:cNvPr id="41990" name="CheckBox26" hidden="1">
              <a:extLst>
                <a:ext uri="{63B3BB69-23CF-44E3-9099-C40C66FF867C}">
                  <a14:compatExt spid="_x0000_s41990"/>
                </a:ext>
                <a:ext uri="{FF2B5EF4-FFF2-40B4-BE49-F238E27FC236}">
                  <a16:creationId xmlns:a16="http://schemas.microsoft.com/office/drawing/2014/main" id="{00000000-0008-0000-0000-000006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15</xdr:row>
          <xdr:rowOff>28575</xdr:rowOff>
        </xdr:from>
        <xdr:to>
          <xdr:col>8</xdr:col>
          <xdr:colOff>257175</xdr:colOff>
          <xdr:row>17</xdr:row>
          <xdr:rowOff>9525</xdr:rowOff>
        </xdr:to>
        <xdr:sp macro="" textlink="">
          <xdr:nvSpPr>
            <xdr:cNvPr id="41991" name="CheckBox27" hidden="1">
              <a:extLst>
                <a:ext uri="{63B3BB69-23CF-44E3-9099-C40C66FF867C}">
                  <a14:compatExt spid="_x0000_s41991"/>
                </a:ext>
                <a:ext uri="{FF2B5EF4-FFF2-40B4-BE49-F238E27FC236}">
                  <a16:creationId xmlns:a16="http://schemas.microsoft.com/office/drawing/2014/main" id="{00000000-0008-0000-0000-000007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21</xdr:row>
          <xdr:rowOff>47625</xdr:rowOff>
        </xdr:from>
        <xdr:to>
          <xdr:col>8</xdr:col>
          <xdr:colOff>257175</xdr:colOff>
          <xdr:row>23</xdr:row>
          <xdr:rowOff>19050</xdr:rowOff>
        </xdr:to>
        <xdr:sp macro="" textlink="">
          <xdr:nvSpPr>
            <xdr:cNvPr id="41992" name="CheckBox28" hidden="1">
              <a:extLst>
                <a:ext uri="{63B3BB69-23CF-44E3-9099-C40C66FF867C}">
                  <a14:compatExt spid="_x0000_s41992"/>
                </a:ext>
                <a:ext uri="{FF2B5EF4-FFF2-40B4-BE49-F238E27FC236}">
                  <a16:creationId xmlns:a16="http://schemas.microsoft.com/office/drawing/2014/main" id="{00000000-0008-0000-0000-000008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22</xdr:row>
          <xdr:rowOff>152400</xdr:rowOff>
        </xdr:from>
        <xdr:to>
          <xdr:col>8</xdr:col>
          <xdr:colOff>257175</xdr:colOff>
          <xdr:row>24</xdr:row>
          <xdr:rowOff>123825</xdr:rowOff>
        </xdr:to>
        <xdr:sp macro="" textlink="">
          <xdr:nvSpPr>
            <xdr:cNvPr id="41993" name="CheckBox29" hidden="1">
              <a:extLst>
                <a:ext uri="{63B3BB69-23CF-44E3-9099-C40C66FF867C}">
                  <a14:compatExt spid="_x0000_s41993"/>
                </a:ext>
                <a:ext uri="{FF2B5EF4-FFF2-40B4-BE49-F238E27FC236}">
                  <a16:creationId xmlns:a16="http://schemas.microsoft.com/office/drawing/2014/main" id="{00000000-0008-0000-0000-000009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24</xdr:row>
          <xdr:rowOff>66675</xdr:rowOff>
        </xdr:from>
        <xdr:to>
          <xdr:col>8</xdr:col>
          <xdr:colOff>257175</xdr:colOff>
          <xdr:row>26</xdr:row>
          <xdr:rowOff>47625</xdr:rowOff>
        </xdr:to>
        <xdr:sp macro="" textlink="">
          <xdr:nvSpPr>
            <xdr:cNvPr id="41994" name="CheckBox210" hidden="1">
              <a:extLst>
                <a:ext uri="{63B3BB69-23CF-44E3-9099-C40C66FF867C}">
                  <a14:compatExt spid="_x0000_s41994"/>
                </a:ext>
                <a:ext uri="{FF2B5EF4-FFF2-40B4-BE49-F238E27FC236}">
                  <a16:creationId xmlns:a16="http://schemas.microsoft.com/office/drawing/2014/main" id="{00000000-0008-0000-0000-00000A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13</xdr:row>
          <xdr:rowOff>114300</xdr:rowOff>
        </xdr:from>
        <xdr:to>
          <xdr:col>14</xdr:col>
          <xdr:colOff>228600</xdr:colOff>
          <xdr:row>15</xdr:row>
          <xdr:rowOff>85725</xdr:rowOff>
        </xdr:to>
        <xdr:sp macro="" textlink="">
          <xdr:nvSpPr>
            <xdr:cNvPr id="41995" name="CheckBox211" hidden="1">
              <a:extLst>
                <a:ext uri="{63B3BB69-23CF-44E3-9099-C40C66FF867C}">
                  <a14:compatExt spid="_x0000_s41995"/>
                </a:ext>
                <a:ext uri="{FF2B5EF4-FFF2-40B4-BE49-F238E27FC236}">
                  <a16:creationId xmlns:a16="http://schemas.microsoft.com/office/drawing/2014/main" id="{00000000-0008-0000-0000-00000B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15</xdr:row>
          <xdr:rowOff>28575</xdr:rowOff>
        </xdr:from>
        <xdr:to>
          <xdr:col>14</xdr:col>
          <xdr:colOff>228600</xdr:colOff>
          <xdr:row>17</xdr:row>
          <xdr:rowOff>9525</xdr:rowOff>
        </xdr:to>
        <xdr:sp macro="" textlink="">
          <xdr:nvSpPr>
            <xdr:cNvPr id="41996" name="CheckBox212" hidden="1">
              <a:extLst>
                <a:ext uri="{63B3BB69-23CF-44E3-9099-C40C66FF867C}">
                  <a14:compatExt spid="_x0000_s41996"/>
                </a:ext>
                <a:ext uri="{FF2B5EF4-FFF2-40B4-BE49-F238E27FC236}">
                  <a16:creationId xmlns:a16="http://schemas.microsoft.com/office/drawing/2014/main" id="{00000000-0008-0000-0000-00000C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12</xdr:row>
          <xdr:rowOff>9525</xdr:rowOff>
        </xdr:from>
        <xdr:to>
          <xdr:col>14</xdr:col>
          <xdr:colOff>228600</xdr:colOff>
          <xdr:row>13</xdr:row>
          <xdr:rowOff>161925</xdr:rowOff>
        </xdr:to>
        <xdr:sp macro="" textlink="">
          <xdr:nvSpPr>
            <xdr:cNvPr id="41997" name="CheckBox213" hidden="1">
              <a:extLst>
                <a:ext uri="{63B3BB69-23CF-44E3-9099-C40C66FF867C}">
                  <a14:compatExt spid="_x0000_s41997"/>
                </a:ext>
                <a:ext uri="{FF2B5EF4-FFF2-40B4-BE49-F238E27FC236}">
                  <a16:creationId xmlns:a16="http://schemas.microsoft.com/office/drawing/2014/main" id="{00000000-0008-0000-0000-00000D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10</xdr:row>
          <xdr:rowOff>104775</xdr:rowOff>
        </xdr:from>
        <xdr:to>
          <xdr:col>14</xdr:col>
          <xdr:colOff>228600</xdr:colOff>
          <xdr:row>12</xdr:row>
          <xdr:rowOff>85725</xdr:rowOff>
        </xdr:to>
        <xdr:sp macro="" textlink="">
          <xdr:nvSpPr>
            <xdr:cNvPr id="41998" name="CheckBox214" hidden="1">
              <a:extLst>
                <a:ext uri="{63B3BB69-23CF-44E3-9099-C40C66FF867C}">
                  <a14:compatExt spid="_x0000_s41998"/>
                </a:ext>
                <a:ext uri="{FF2B5EF4-FFF2-40B4-BE49-F238E27FC236}">
                  <a16:creationId xmlns:a16="http://schemas.microsoft.com/office/drawing/2014/main" id="{00000000-0008-0000-0000-00000E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142875</xdr:colOff>
      <xdr:row>30</xdr:row>
      <xdr:rowOff>76200</xdr:rowOff>
    </xdr:from>
    <xdr:to>
      <xdr:col>11</xdr:col>
      <xdr:colOff>523218</xdr:colOff>
      <xdr:row>51</xdr:row>
      <xdr:rowOff>9526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98" b="5923"/>
        <a:stretch/>
      </xdr:blipFill>
      <xdr:spPr>
        <a:xfrm>
          <a:off x="1971675" y="3886200"/>
          <a:ext cx="5257143" cy="393382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66675</xdr:colOff>
          <xdr:row>27</xdr:row>
          <xdr:rowOff>104775</xdr:rowOff>
        </xdr:from>
        <xdr:to>
          <xdr:col>2</xdr:col>
          <xdr:colOff>600075</xdr:colOff>
          <xdr:row>28</xdr:row>
          <xdr:rowOff>152400</xdr:rowOff>
        </xdr:to>
        <xdr:sp macro="" textlink="">
          <xdr:nvSpPr>
            <xdr:cNvPr id="41999" name="Button 15" hidden="1">
              <a:extLst>
                <a:ext uri="{63B3BB69-23CF-44E3-9099-C40C66FF867C}">
                  <a14:compatExt spid="_x0000_s41999"/>
                </a:ext>
                <a:ext uri="{FF2B5EF4-FFF2-40B4-BE49-F238E27FC236}">
                  <a16:creationId xmlns:a16="http://schemas.microsoft.com/office/drawing/2014/main" id="{00000000-0008-0000-0000-00000F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Ctrl-b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342900</xdr:colOff>
      <xdr:row>2</xdr:row>
      <xdr:rowOff>104775</xdr:rowOff>
    </xdr:from>
    <xdr:to>
      <xdr:col>11</xdr:col>
      <xdr:colOff>241245</xdr:colOff>
      <xdr:row>4</xdr:row>
      <xdr:rowOff>181399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949036" y="485775"/>
          <a:ext cx="5959709" cy="457624"/>
          <a:chOff x="676275" y="438150"/>
          <a:chExt cx="5994345" cy="457624"/>
        </a:xfrm>
      </xdr:grpSpPr>
      <xdr:sp macro="[0]!InsertRow" textlink="">
        <xdr:nvSpPr>
          <xdr:cNvPr id="20" name="Rectangle 1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/>
        </xdr:nvSpPr>
        <xdr:spPr>
          <a:xfrm>
            <a:off x="676275" y="438150"/>
            <a:ext cx="1483725" cy="457200"/>
          </a:xfrm>
          <a:prstGeom prst="rect">
            <a:avLst/>
          </a:prstGeom>
          <a:solidFill>
            <a:srgbClr val="FFFF99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n-US" sz="1100">
                <a:solidFill>
                  <a:sysClr val="windowText" lastClr="000000"/>
                </a:solidFill>
              </a:rPr>
              <a:t>Go To Basic input for Tool</a:t>
            </a:r>
          </a:p>
        </xdr:txBody>
      </xdr:sp>
      <xdr:sp macro="" textlink="">
        <xdr:nvSpPr>
          <xdr:cNvPr id="21" name="Rectangle 20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2284301" y="438150"/>
            <a:ext cx="896609" cy="457200"/>
          </a:xfrm>
          <a:prstGeom prst="rect">
            <a:avLst/>
          </a:prstGeom>
          <a:solidFill>
            <a:srgbClr val="FFFF99"/>
          </a:solidFill>
          <a:ln w="25400" cap="flat" cmpd="sng" algn="ctr">
            <a:solidFill>
              <a:srgbClr val="4F81BD">
                <a:shade val="50000"/>
              </a:srgbClr>
            </a:solidFill>
            <a:prstDash val="solid"/>
          </a:ln>
          <a:effectLst/>
        </xdr:spPr>
        <xdr:txBody>
          <a:bodyPr vertOverflow="clip" horzOverflow="clip" rtlCol="0" anchor="t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GoTo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Pending</a:t>
            </a:r>
          </a:p>
        </xdr:txBody>
      </xdr:sp>
      <xdr:sp macro="" textlink="">
        <xdr:nvSpPr>
          <xdr:cNvPr id="22" name="Rectangle 21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>
            <a:off x="3282776" y="438150"/>
            <a:ext cx="946150" cy="457624"/>
          </a:xfrm>
          <a:prstGeom prst="rect">
            <a:avLst/>
          </a:prstGeom>
          <a:solidFill>
            <a:srgbClr val="FFFF99"/>
          </a:solidFill>
          <a:ln w="25400" cap="flat" cmpd="sng" algn="ctr">
            <a:solidFill>
              <a:srgbClr val="4F81BD">
                <a:shade val="50000"/>
              </a:srgbClr>
            </a:solidFill>
            <a:prstDash val="solid"/>
          </a:ln>
          <a:effectLst/>
        </xdr:spPr>
        <xdr:txBody>
          <a:bodyPr vertOverflow="clip" horzOverflow="clip" rtlCol="0" anchor="t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Go To Procurement</a:t>
            </a:r>
          </a:p>
        </xdr:txBody>
      </xdr:sp>
      <xdr:sp macro="" textlink="">
        <xdr:nvSpPr>
          <xdr:cNvPr id="23" name="Rectangle 22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5186895" y="438150"/>
            <a:ext cx="1483725" cy="457200"/>
          </a:xfrm>
          <a:prstGeom prst="rect">
            <a:avLst/>
          </a:prstGeom>
          <a:solidFill>
            <a:srgbClr val="FFFF99"/>
          </a:solidFill>
          <a:ln w="25400" cap="flat" cmpd="sng" algn="ctr">
            <a:solidFill>
              <a:srgbClr val="4F81BD">
                <a:shade val="50000"/>
              </a:srgbClr>
            </a:solidFill>
            <a:prstDash val="solid"/>
          </a:ln>
          <a:effectLst/>
        </xdr:spPr>
        <xdr:txBody>
          <a:bodyPr vertOverflow="clip" horzOverflow="clip" rtlCol="0" anchor="t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Go To Summary Tables</a:t>
            </a:r>
          </a:p>
        </xdr:txBody>
      </xdr:sp>
      <xdr:sp macro="" textlink="">
        <xdr:nvSpPr>
          <xdr:cNvPr id="24" name="Rectangle 23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4333348" y="438150"/>
            <a:ext cx="729243" cy="457200"/>
          </a:xfrm>
          <a:prstGeom prst="rect">
            <a:avLst/>
          </a:prstGeom>
          <a:solidFill>
            <a:srgbClr val="FFFF99"/>
          </a:solidFill>
          <a:ln w="25400" cap="flat" cmpd="sng" algn="ctr">
            <a:solidFill>
              <a:srgbClr val="4F81BD">
                <a:shade val="50000"/>
              </a:srgbClr>
            </a:solidFill>
            <a:prstDash val="solid"/>
          </a:ln>
          <a:effectLst/>
        </xdr:spPr>
        <xdr:txBody>
          <a:bodyPr vertOverflow="clip" horzOverflow="clip" rtlCol="0" anchor="t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Go To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Graphs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5</xdr:row>
          <xdr:rowOff>104775</xdr:rowOff>
        </xdr:from>
        <xdr:to>
          <xdr:col>6</xdr:col>
          <xdr:colOff>447675</xdr:colOff>
          <xdr:row>8</xdr:row>
          <xdr:rowOff>95250</xdr:rowOff>
        </xdr:to>
        <xdr:sp macro="" textlink="">
          <xdr:nvSpPr>
            <xdr:cNvPr id="42000" name="CommandButton1" hidden="1">
              <a:extLst>
                <a:ext uri="{63B3BB69-23CF-44E3-9099-C40C66FF867C}">
                  <a14:compatExt spid="_x0000_s42000"/>
                </a:ext>
                <a:ext uri="{FF2B5EF4-FFF2-40B4-BE49-F238E27FC236}">
                  <a16:creationId xmlns:a16="http://schemas.microsoft.com/office/drawing/2014/main" id="{00000000-0008-0000-0000-000010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16</xdr:row>
          <xdr:rowOff>123825</xdr:rowOff>
        </xdr:from>
        <xdr:to>
          <xdr:col>14</xdr:col>
          <xdr:colOff>228600</xdr:colOff>
          <xdr:row>18</xdr:row>
          <xdr:rowOff>95250</xdr:rowOff>
        </xdr:to>
        <xdr:sp macro="" textlink="">
          <xdr:nvSpPr>
            <xdr:cNvPr id="42001" name="CheckBox1" hidden="1">
              <a:extLst>
                <a:ext uri="{63B3BB69-23CF-44E3-9099-C40C66FF867C}">
                  <a14:compatExt spid="_x0000_s42001"/>
                </a:ext>
                <a:ext uri="{FF2B5EF4-FFF2-40B4-BE49-F238E27FC236}">
                  <a16:creationId xmlns:a16="http://schemas.microsoft.com/office/drawing/2014/main" id="{00000000-0008-0000-0000-00001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18</xdr:row>
          <xdr:rowOff>38100</xdr:rowOff>
        </xdr:from>
        <xdr:to>
          <xdr:col>14</xdr:col>
          <xdr:colOff>228600</xdr:colOff>
          <xdr:row>20</xdr:row>
          <xdr:rowOff>9525</xdr:rowOff>
        </xdr:to>
        <xdr:sp macro="" textlink="">
          <xdr:nvSpPr>
            <xdr:cNvPr id="42002" name="CheckBox2" hidden="1">
              <a:extLst>
                <a:ext uri="{63B3BB69-23CF-44E3-9099-C40C66FF867C}">
                  <a14:compatExt spid="_x0000_s42002"/>
                </a:ext>
                <a:ext uri="{FF2B5EF4-FFF2-40B4-BE49-F238E27FC236}">
                  <a16:creationId xmlns:a16="http://schemas.microsoft.com/office/drawing/2014/main" id="{00000000-0008-0000-0000-00001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19</xdr:row>
          <xdr:rowOff>142875</xdr:rowOff>
        </xdr:from>
        <xdr:to>
          <xdr:col>14</xdr:col>
          <xdr:colOff>228600</xdr:colOff>
          <xdr:row>21</xdr:row>
          <xdr:rowOff>123825</xdr:rowOff>
        </xdr:to>
        <xdr:sp macro="" textlink="">
          <xdr:nvSpPr>
            <xdr:cNvPr id="42003" name="CheckBox3" hidden="1">
              <a:extLst>
                <a:ext uri="{63B3BB69-23CF-44E3-9099-C40C66FF867C}">
                  <a14:compatExt spid="_x0000_s42003"/>
                </a:ext>
                <a:ext uri="{FF2B5EF4-FFF2-40B4-BE49-F238E27FC236}">
                  <a16:creationId xmlns:a16="http://schemas.microsoft.com/office/drawing/2014/main" id="{00000000-0008-0000-0000-00001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21</xdr:row>
          <xdr:rowOff>47625</xdr:rowOff>
        </xdr:from>
        <xdr:to>
          <xdr:col>14</xdr:col>
          <xdr:colOff>228600</xdr:colOff>
          <xdr:row>23</xdr:row>
          <xdr:rowOff>19050</xdr:rowOff>
        </xdr:to>
        <xdr:sp macro="" textlink="">
          <xdr:nvSpPr>
            <xdr:cNvPr id="42004" name="CheckBox4" hidden="1">
              <a:extLst>
                <a:ext uri="{63B3BB69-23CF-44E3-9099-C40C66FF867C}">
                  <a14:compatExt spid="_x0000_s42004"/>
                </a:ext>
                <a:ext uri="{FF2B5EF4-FFF2-40B4-BE49-F238E27FC236}">
                  <a16:creationId xmlns:a16="http://schemas.microsoft.com/office/drawing/2014/main" id="{00000000-0008-0000-0000-00001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22</xdr:row>
          <xdr:rowOff>152400</xdr:rowOff>
        </xdr:from>
        <xdr:to>
          <xdr:col>14</xdr:col>
          <xdr:colOff>228600</xdr:colOff>
          <xdr:row>24</xdr:row>
          <xdr:rowOff>123825</xdr:rowOff>
        </xdr:to>
        <xdr:sp macro="" textlink="">
          <xdr:nvSpPr>
            <xdr:cNvPr id="42005" name="CheckBox5" hidden="1">
              <a:extLst>
                <a:ext uri="{63B3BB69-23CF-44E3-9099-C40C66FF867C}">
                  <a14:compatExt spid="_x0000_s42005"/>
                </a:ext>
                <a:ext uri="{FF2B5EF4-FFF2-40B4-BE49-F238E27FC236}">
                  <a16:creationId xmlns:a16="http://schemas.microsoft.com/office/drawing/2014/main" id="{00000000-0008-0000-0000-000015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16764000" y="231321"/>
          <a:ext cx="7274969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0A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0A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0A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0A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0A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0A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A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A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A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A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0A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0A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0A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0A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0A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16764000" y="231321"/>
          <a:ext cx="7274969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0B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0B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0B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0B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0B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0B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B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B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B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B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0B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0B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0B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0B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0B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16764000" y="231321"/>
          <a:ext cx="7274969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0C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0C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0C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0C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0C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0C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C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C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C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C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0C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0C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0C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0C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0C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16764000" y="231321"/>
          <a:ext cx="7274969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0D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0D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0D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0D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0D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0D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D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D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D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D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0D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0D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0D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0D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0D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16764000" y="231321"/>
          <a:ext cx="7274969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0E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0E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0E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0E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0E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0E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E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E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E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E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0E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0E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0E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0E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0E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16764000" y="231321"/>
          <a:ext cx="7274969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0F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0F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0F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0F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0F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0F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F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F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F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F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0F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0F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0F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0F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0F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16764000" y="231321"/>
          <a:ext cx="7274969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10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10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10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10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10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10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10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10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10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10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10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10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10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10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10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16764000" y="231321"/>
          <a:ext cx="7274969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11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11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11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11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11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11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11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11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11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11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11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11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11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11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11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16764000" y="231321"/>
          <a:ext cx="7274969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12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12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12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12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12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12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12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12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12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12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12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12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12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12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12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16764000" y="231321"/>
          <a:ext cx="7274969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13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13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13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13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13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13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13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13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13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13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13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13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13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13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13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1156335</xdr:colOff>
      <xdr:row>1</xdr:row>
      <xdr:rowOff>171450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0" y="0"/>
          <a:ext cx="1156335" cy="371475"/>
          <a:chOff x="1200149" y="123824"/>
          <a:chExt cx="3924301" cy="1285876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1200149" y="123824"/>
            <a:ext cx="3924301" cy="1285876"/>
          </a:xfrm>
          <a:prstGeom prst="rect">
            <a:avLst/>
          </a:prstGeom>
          <a:solidFill>
            <a:schemeClr val="bg1"/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66825" y="142875"/>
            <a:ext cx="3676650" cy="118670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16764000" y="231321"/>
          <a:ext cx="7274969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14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14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14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14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14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14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14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14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14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14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14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14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14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14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14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16764000" y="231321"/>
          <a:ext cx="7274969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15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15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15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15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15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15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15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15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15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15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15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15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15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15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15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pSpPr/>
      </xdr:nvGrpSpPr>
      <xdr:grpSpPr>
        <a:xfrm>
          <a:off x="16764000" y="231321"/>
          <a:ext cx="7274969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16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16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16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16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16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16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16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16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16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16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16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16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16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16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16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16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16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403361</xdr:colOff>
      <xdr:row>1</xdr:row>
      <xdr:rowOff>1138465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00000000-0008-0000-1700-000012000000}"/>
            </a:ext>
          </a:extLst>
        </xdr:cNvPr>
        <xdr:cNvGrpSpPr/>
      </xdr:nvGrpSpPr>
      <xdr:grpSpPr>
        <a:xfrm>
          <a:off x="14981464" y="231321"/>
          <a:ext cx="7274968" cy="1111251"/>
          <a:chOff x="16959354" y="235856"/>
          <a:chExt cx="7234147" cy="1111251"/>
        </a:xfrm>
      </xdr:grpSpPr>
      <xdr:grpSp>
        <xdr:nvGrpSpPr>
          <xdr:cNvPr id="35" name="Group 34">
            <a:extLst>
              <a:ext uri="{FF2B5EF4-FFF2-40B4-BE49-F238E27FC236}">
                <a16:creationId xmlns:a16="http://schemas.microsoft.com/office/drawing/2014/main" id="{00000000-0008-0000-1700-00002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47" name="Rectangle 46">
              <a:extLst>
                <a:ext uri="{FF2B5EF4-FFF2-40B4-BE49-F238E27FC236}">
                  <a16:creationId xmlns:a16="http://schemas.microsoft.com/office/drawing/2014/main" id="{00000000-0008-0000-1700-00002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48" name="Rectangle 47">
              <a:extLst>
                <a:ext uri="{FF2B5EF4-FFF2-40B4-BE49-F238E27FC236}">
                  <a16:creationId xmlns:a16="http://schemas.microsoft.com/office/drawing/2014/main" id="{00000000-0008-0000-1700-00003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49" name="Rectangle 48">
              <a:extLst>
                <a:ext uri="{FF2B5EF4-FFF2-40B4-BE49-F238E27FC236}">
                  <a16:creationId xmlns:a16="http://schemas.microsoft.com/office/drawing/2014/main" id="{00000000-0008-0000-1700-00003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50" name="Rectangle 49">
              <a:extLst>
                <a:ext uri="{FF2B5EF4-FFF2-40B4-BE49-F238E27FC236}">
                  <a16:creationId xmlns:a16="http://schemas.microsoft.com/office/drawing/2014/main" id="{00000000-0008-0000-1700-00003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51" name="Rectangle 50">
              <a:extLst>
                <a:ext uri="{FF2B5EF4-FFF2-40B4-BE49-F238E27FC236}">
                  <a16:creationId xmlns:a16="http://schemas.microsoft.com/office/drawing/2014/main" id="{00000000-0008-0000-1700-00003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52" name="Rectangle 51">
              <a:extLst>
                <a:ext uri="{FF2B5EF4-FFF2-40B4-BE49-F238E27FC236}">
                  <a16:creationId xmlns:a16="http://schemas.microsoft.com/office/drawing/2014/main" id="{00000000-0008-0000-1700-00003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36" name="Group 35">
            <a:extLst>
              <a:ext uri="{FF2B5EF4-FFF2-40B4-BE49-F238E27FC236}">
                <a16:creationId xmlns:a16="http://schemas.microsoft.com/office/drawing/2014/main" id="{00000000-0008-0000-1700-00002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42" name="Rectangle 41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1700-00002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43" name="Rectangle 42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1700-00002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44" name="Rectangle 43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1700-00002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45" name="Rectangle 44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1700-00002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46" name="Rectangle 45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1700-00002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37" name="Group 36">
            <a:extLst>
              <a:ext uri="{FF2B5EF4-FFF2-40B4-BE49-F238E27FC236}">
                <a16:creationId xmlns:a16="http://schemas.microsoft.com/office/drawing/2014/main" id="{00000000-0008-0000-1700-00002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38" name="Rectangle 37">
              <a:extLst>
                <a:ext uri="{FF2B5EF4-FFF2-40B4-BE49-F238E27FC236}">
                  <a16:creationId xmlns:a16="http://schemas.microsoft.com/office/drawing/2014/main" id="{00000000-0008-0000-1700-00002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39" name="Rectangle 38">
              <a:extLst>
                <a:ext uri="{FF2B5EF4-FFF2-40B4-BE49-F238E27FC236}">
                  <a16:creationId xmlns:a16="http://schemas.microsoft.com/office/drawing/2014/main" id="{00000000-0008-0000-1700-00002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40" name="Rectangle 39">
              <a:extLst>
                <a:ext uri="{FF2B5EF4-FFF2-40B4-BE49-F238E27FC236}">
                  <a16:creationId xmlns:a16="http://schemas.microsoft.com/office/drawing/2014/main" id="{00000000-0008-0000-1700-00002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41" name="Rectangle 40">
              <a:extLst>
                <a:ext uri="{FF2B5EF4-FFF2-40B4-BE49-F238E27FC236}">
                  <a16:creationId xmlns:a16="http://schemas.microsoft.com/office/drawing/2014/main" id="{00000000-0008-0000-1700-00002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493059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16552209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2</xdr:row>
          <xdr:rowOff>0</xdr:rowOff>
        </xdr:from>
        <xdr:to>
          <xdr:col>2</xdr:col>
          <xdr:colOff>2009775</xdr:colOff>
          <xdr:row>2</xdr:row>
          <xdr:rowOff>371475</xdr:rowOff>
        </xdr:to>
        <xdr:sp macro="" textlink="">
          <xdr:nvSpPr>
            <xdr:cNvPr id="28673" name="CommandButton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18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2119312</xdr:colOff>
      <xdr:row>1</xdr:row>
      <xdr:rowOff>0</xdr:rowOff>
    </xdr:from>
    <xdr:to>
      <xdr:col>2</xdr:col>
      <xdr:colOff>3170465</xdr:colOff>
      <xdr:row>2</xdr:row>
      <xdr:rowOff>350044</xdr:rowOff>
    </xdr:to>
    <xdr:sp macro="[0]!InsertRow" textlink="">
      <xdr:nvSpPr>
        <xdr:cNvPr id="4" name="Rectangl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/>
      </xdr:nvSpPr>
      <xdr:spPr>
        <a:xfrm>
          <a:off x="2541133" y="108857"/>
          <a:ext cx="1051153" cy="458901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Go</a:t>
          </a:r>
          <a:r>
            <a:rPr lang="en-US" sz="1100" baseline="0">
              <a:solidFill>
                <a:sysClr val="windowText" lastClr="000000"/>
              </a:solidFill>
            </a:rPr>
            <a:t> To Basic Inputs for Tool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21</xdr:row>
      <xdr:rowOff>123825</xdr:rowOff>
    </xdr:from>
    <xdr:to>
      <xdr:col>14</xdr:col>
      <xdr:colOff>190500</xdr:colOff>
      <xdr:row>47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200024</xdr:colOff>
      <xdr:row>49</xdr:row>
      <xdr:rowOff>80962</xdr:rowOff>
    </xdr:from>
    <xdr:to>
      <xdr:col>14</xdr:col>
      <xdr:colOff>247649</xdr:colOff>
      <xdr:row>63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219074</xdr:colOff>
      <xdr:row>66</xdr:row>
      <xdr:rowOff>157162</xdr:rowOff>
    </xdr:from>
    <xdr:to>
      <xdr:col>14</xdr:col>
      <xdr:colOff>304799</xdr:colOff>
      <xdr:row>81</xdr:row>
      <xdr:rowOff>42862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304799</xdr:colOff>
      <xdr:row>84</xdr:row>
      <xdr:rowOff>23811</xdr:rowOff>
    </xdr:from>
    <xdr:to>
      <xdr:col>14</xdr:col>
      <xdr:colOff>352425</xdr:colOff>
      <xdr:row>96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371475</xdr:colOff>
      <xdr:row>100</xdr:row>
      <xdr:rowOff>57148</xdr:rowOff>
    </xdr:from>
    <xdr:to>
      <xdr:col>14</xdr:col>
      <xdr:colOff>400050</xdr:colOff>
      <xdr:row>113</xdr:row>
      <xdr:rowOff>9525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419100</xdr:colOff>
      <xdr:row>116</xdr:row>
      <xdr:rowOff>38099</xdr:rowOff>
    </xdr:from>
    <xdr:to>
      <xdr:col>14</xdr:col>
      <xdr:colOff>390525</xdr:colOff>
      <xdr:row>128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</xdr:row>
      <xdr:rowOff>0</xdr:rowOff>
    </xdr:from>
    <xdr:to>
      <xdr:col>14</xdr:col>
      <xdr:colOff>583406</xdr:colOff>
      <xdr:row>19</xdr:row>
      <xdr:rowOff>107156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609600</xdr:colOff>
          <xdr:row>2</xdr:row>
          <xdr:rowOff>0</xdr:rowOff>
        </xdr:from>
        <xdr:to>
          <xdr:col>17</xdr:col>
          <xdr:colOff>1323975</xdr:colOff>
          <xdr:row>3</xdr:row>
          <xdr:rowOff>180975</xdr:rowOff>
        </xdr:to>
        <xdr:sp macro="" textlink="">
          <xdr:nvSpPr>
            <xdr:cNvPr id="29698" name="CommandButton1" hidden="1">
              <a:extLst>
                <a:ext uri="{63B3BB69-23CF-44E3-9099-C40C66FF867C}">
                  <a14:compatExt spid="_x0000_s29698"/>
                </a:ext>
                <a:ext uri="{FF2B5EF4-FFF2-40B4-BE49-F238E27FC236}">
                  <a16:creationId xmlns:a16="http://schemas.microsoft.com/office/drawing/2014/main" id="{00000000-0008-0000-1900-00000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19</xdr:col>
      <xdr:colOff>200024</xdr:colOff>
      <xdr:row>21</xdr:row>
      <xdr:rowOff>80962</xdr:rowOff>
    </xdr:from>
    <xdr:to>
      <xdr:col>29</xdr:col>
      <xdr:colOff>247649</xdr:colOff>
      <xdr:row>35</xdr:row>
      <xdr:rowOff>157162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200024</xdr:colOff>
      <xdr:row>38</xdr:row>
      <xdr:rowOff>80962</xdr:rowOff>
    </xdr:from>
    <xdr:to>
      <xdr:col>29</xdr:col>
      <xdr:colOff>247649</xdr:colOff>
      <xdr:row>69</xdr:row>
      <xdr:rowOff>157162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200024</xdr:colOff>
      <xdr:row>79</xdr:row>
      <xdr:rowOff>80962</xdr:rowOff>
    </xdr:from>
    <xdr:to>
      <xdr:col>29</xdr:col>
      <xdr:colOff>247649</xdr:colOff>
      <xdr:row>105</xdr:row>
      <xdr:rowOff>157162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200024</xdr:colOff>
      <xdr:row>108</xdr:row>
      <xdr:rowOff>80962</xdr:rowOff>
    </xdr:from>
    <xdr:to>
      <xdr:col>29</xdr:col>
      <xdr:colOff>247649</xdr:colOff>
      <xdr:row>134</xdr:row>
      <xdr:rowOff>157162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1</xdr:colOff>
      <xdr:row>137</xdr:row>
      <xdr:rowOff>11905</xdr:rowOff>
    </xdr:from>
    <xdr:to>
      <xdr:col>20</xdr:col>
      <xdr:colOff>178594</xdr:colOff>
      <xdr:row>151</xdr:row>
      <xdr:rowOff>88105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35718</xdr:colOff>
      <xdr:row>5</xdr:row>
      <xdr:rowOff>11906</xdr:rowOff>
    </xdr:from>
    <xdr:to>
      <xdr:col>17</xdr:col>
      <xdr:colOff>912224</xdr:colOff>
      <xdr:row>7</xdr:row>
      <xdr:rowOff>88106</xdr:rowOff>
    </xdr:to>
    <xdr:sp macro="[0]!InsertRow" textlink="">
      <xdr:nvSpPr>
        <xdr:cNvPr id="15" name="Rectangle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SpPr/>
      </xdr:nvSpPr>
      <xdr:spPr>
        <a:xfrm>
          <a:off x="12049124" y="964406"/>
          <a:ext cx="1483725" cy="457200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Go To Basic Input for</a:t>
          </a:r>
          <a:r>
            <a:rPr lang="en-US" sz="1100" baseline="0">
              <a:solidFill>
                <a:sysClr val="windowText" lastClr="000000"/>
              </a:solidFill>
            </a:rPr>
            <a:t> Tool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8633114" cy="62691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0</xdr:row>
          <xdr:rowOff>104775</xdr:rowOff>
        </xdr:from>
        <xdr:to>
          <xdr:col>2</xdr:col>
          <xdr:colOff>904875</xdr:colOff>
          <xdr:row>0</xdr:row>
          <xdr:rowOff>447675</xdr:rowOff>
        </xdr:to>
        <xdr:sp macro="" textlink="">
          <xdr:nvSpPr>
            <xdr:cNvPr id="35843" name="CommandButton1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1B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0</xdr:row>
          <xdr:rowOff>123825</xdr:rowOff>
        </xdr:from>
        <xdr:to>
          <xdr:col>3</xdr:col>
          <xdr:colOff>1000125</xdr:colOff>
          <xdr:row>1</xdr:row>
          <xdr:rowOff>66675</xdr:rowOff>
        </xdr:to>
        <xdr:sp macro="" textlink="">
          <xdr:nvSpPr>
            <xdr:cNvPr id="36866" name="CommandButton1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C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828675</xdr:colOff>
          <xdr:row>2</xdr:row>
          <xdr:rowOff>85725</xdr:rowOff>
        </xdr:from>
        <xdr:to>
          <xdr:col>4</xdr:col>
          <xdr:colOff>1981200</xdr:colOff>
          <xdr:row>6</xdr:row>
          <xdr:rowOff>161925</xdr:rowOff>
        </xdr:to>
        <xdr:sp macro="" textlink="">
          <xdr:nvSpPr>
            <xdr:cNvPr id="55297" name="CommandButton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02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161837</xdr:colOff>
      <xdr:row>2</xdr:row>
      <xdr:rowOff>82127</xdr:rowOff>
    </xdr:from>
    <xdr:to>
      <xdr:col>4</xdr:col>
      <xdr:colOff>2499109</xdr:colOff>
      <xdr:row>4</xdr:row>
      <xdr:rowOff>158327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pSpPr/>
      </xdr:nvGrpSpPr>
      <xdr:grpSpPr>
        <a:xfrm>
          <a:off x="6335769" y="1883218"/>
          <a:ext cx="2337272" cy="457200"/>
          <a:chOff x="7781837" y="2225252"/>
          <a:chExt cx="2337272" cy="457200"/>
        </a:xfrm>
      </xdr:grpSpPr>
      <xdr:sp macro="" textlink="">
        <xdr:nvSpPr>
          <xdr:cNvPr id="13" name="Rectangle 1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8635384" y="2225252"/>
            <a:ext cx="1483725" cy="457200"/>
          </a:xfrm>
          <a:prstGeom prst="rect">
            <a:avLst/>
          </a:prstGeom>
          <a:solidFill>
            <a:srgbClr val="FFFF99"/>
          </a:solidFill>
          <a:ln w="25400" cap="flat" cmpd="sng" algn="ctr">
            <a:solidFill>
              <a:srgbClr val="4F81BD">
                <a:shade val="50000"/>
              </a:srgbClr>
            </a:solidFill>
            <a:prstDash val="solid"/>
          </a:ln>
          <a:effectLst/>
        </xdr:spPr>
        <xdr:txBody>
          <a:bodyPr vertOverflow="clip" horzOverflow="clip" rtlCol="0" anchor="t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Go To Summary Tables</a:t>
            </a:r>
          </a:p>
        </xdr:txBody>
      </xdr:sp>
      <xdr:sp macro="" textlink="">
        <xdr:nvSpPr>
          <xdr:cNvPr id="14" name="Rectangle 1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/>
        </xdr:nvSpPr>
        <xdr:spPr>
          <a:xfrm>
            <a:off x="7781837" y="2225252"/>
            <a:ext cx="729243" cy="457200"/>
          </a:xfrm>
          <a:prstGeom prst="rect">
            <a:avLst/>
          </a:prstGeom>
          <a:solidFill>
            <a:srgbClr val="FFFF99"/>
          </a:solidFill>
          <a:ln w="25400" cap="flat" cmpd="sng" algn="ctr">
            <a:solidFill>
              <a:srgbClr val="4F81BD">
                <a:shade val="50000"/>
              </a:srgbClr>
            </a:solidFill>
            <a:prstDash val="solid"/>
          </a:ln>
          <a:effectLst/>
        </xdr:spPr>
        <xdr:txBody>
          <a:bodyPr vertOverflow="clip" horzOverflow="clip" rtlCol="0" anchor="t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Go To Graphs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168140</xdr:colOff>
      <xdr:row>1</xdr:row>
      <xdr:rowOff>31749</xdr:rowOff>
    </xdr:from>
    <xdr:to>
      <xdr:col>18</xdr:col>
      <xdr:colOff>108858</xdr:colOff>
      <xdr:row>1</xdr:row>
      <xdr:rowOff>1143000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GrpSpPr/>
      </xdr:nvGrpSpPr>
      <xdr:grpSpPr>
        <a:xfrm>
          <a:off x="16894040" y="231774"/>
          <a:ext cx="7246393" cy="1111251"/>
          <a:chOff x="16959354" y="235856"/>
          <a:chExt cx="7234147" cy="1111251"/>
        </a:xfrm>
      </xdr:grpSpPr>
      <xdr:grpSp>
        <xdr:nvGrpSpPr>
          <xdr:cNvPr id="19" name="Group 18">
            <a:extLst>
              <a:ext uri="{FF2B5EF4-FFF2-40B4-BE49-F238E27FC236}">
                <a16:creationId xmlns:a16="http://schemas.microsoft.com/office/drawing/2014/main" id="{00000000-0008-0000-0400-00001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3" name="Rectangle 2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4" name="Rectangle 3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5" name="Rectangle 4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0400-000008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2" name="Group 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9" name="Rectangle 8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400-000009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0" name="Rectangle 9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400-00000A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400-00000B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400-00000C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0400-00000D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14" name="Group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0400-00000F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0400-000010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0400-000011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0400-000012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16725900" y="227239"/>
          <a:ext cx="7239590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05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05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5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5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5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5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05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05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05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05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16725900" y="227239"/>
          <a:ext cx="7239590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06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06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06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06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06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6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6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6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06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06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06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06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06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16725900" y="227239"/>
          <a:ext cx="7239590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07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07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07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07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07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7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7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7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7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07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07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07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07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07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6725900" y="227239"/>
          <a:ext cx="7239590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08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08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08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08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08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08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8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8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8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8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08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08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08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08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08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27214</xdr:rowOff>
    </xdr:from>
    <xdr:to>
      <xdr:col>17</xdr:col>
      <xdr:colOff>362540</xdr:colOff>
      <xdr:row>1</xdr:row>
      <xdr:rowOff>1138465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16719176" y="228920"/>
          <a:ext cx="7231746" cy="1111251"/>
          <a:chOff x="16959354" y="235856"/>
          <a:chExt cx="7234147" cy="11112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GrpSpPr/>
        </xdr:nvGrpSpPr>
        <xdr:grpSpPr>
          <a:xfrm>
            <a:off x="16959354" y="235856"/>
            <a:ext cx="7234147" cy="263684"/>
            <a:chOff x="16959354" y="235856"/>
            <a:chExt cx="7234147" cy="263684"/>
          </a:xfrm>
        </xdr:grpSpPr>
        <xdr:sp macro="[0]!ConsultantButton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0900-00000F000000}"/>
                </a:ext>
              </a:extLst>
            </xdr:cNvPr>
            <xdr:cNvSpPr/>
          </xdr:nvSpPr>
          <xdr:spPr>
            <a:xfrm>
              <a:off x="18188570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Consultant</a:t>
              </a:r>
            </a:p>
          </xdr:txBody>
        </xdr:sp>
        <xdr:sp macro="[0]!SupervisorsButton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0900-000010000000}"/>
                </a:ext>
              </a:extLst>
            </xdr:cNvPr>
            <xdr:cNvSpPr/>
          </xdr:nvSpPr>
          <xdr:spPr>
            <a:xfrm>
              <a:off x="1941778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Field visits</a:t>
              </a:r>
            </a:p>
          </xdr:txBody>
        </xdr:sp>
        <xdr:sp macro="[0]!HRButton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0900-000011000000}"/>
                </a:ext>
              </a:extLst>
            </xdr:cNvPr>
            <xdr:cNvSpPr/>
          </xdr:nvSpPr>
          <xdr:spPr>
            <a:xfrm>
              <a:off x="20647002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HR</a:t>
              </a:r>
            </a:p>
          </xdr:txBody>
        </xdr:sp>
        <xdr:sp macro="[0]!ProcurementButton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0900-000012000000}"/>
                </a:ext>
              </a:extLst>
            </xdr:cNvPr>
            <xdr:cNvSpPr/>
          </xdr:nvSpPr>
          <xdr:spPr>
            <a:xfrm>
              <a:off x="21876218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Procurement</a:t>
              </a:r>
            </a:p>
          </xdr:txBody>
        </xdr:sp>
        <xdr:sp macro="[0]!MeetingButton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0900-000013000000}"/>
                </a:ext>
              </a:extLst>
            </xdr:cNvPr>
            <xdr:cNvSpPr/>
          </xdr:nvSpPr>
          <xdr:spPr>
            <a:xfrm>
              <a:off x="16959354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Meeting</a:t>
              </a:r>
            </a:p>
          </xdr:txBody>
        </xdr:sp>
        <xdr:sp macro="[0]!OtherButton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0900-000014000000}"/>
                </a:ext>
              </a:extLst>
            </xdr:cNvPr>
            <xdr:cNvSpPr/>
          </xdr:nvSpPr>
          <xdr:spPr>
            <a:xfrm>
              <a:off x="23105436" y="235856"/>
              <a:ext cx="1088065" cy="263684"/>
            </a:xfrm>
            <a:prstGeom prst="rect">
              <a:avLst/>
            </a:prstGeom>
            <a:solidFill>
              <a:srgbClr val="4F81BD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Other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GrpSpPr/>
        </xdr:nvGrpSpPr>
        <xdr:grpSpPr>
          <a:xfrm>
            <a:off x="16959354" y="889483"/>
            <a:ext cx="7234147" cy="457624"/>
            <a:chOff x="16959354" y="889483"/>
            <a:chExt cx="7234147" cy="457624"/>
          </a:xfrm>
        </xdr:grpSpPr>
        <xdr:sp macro="[0]!InsertRow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900-00000A000000}"/>
                </a:ext>
              </a:extLst>
            </xdr:cNvPr>
            <xdr:cNvSpPr/>
          </xdr:nvSpPr>
          <xdr:spPr>
            <a:xfrm>
              <a:off x="16959354" y="889483"/>
              <a:ext cx="1188720" cy="457200"/>
            </a:xfrm>
            <a:prstGeom prst="rect">
              <a:avLst/>
            </a:prstGeom>
            <a:solidFill>
              <a:srgbClr val="FFFF99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</a:rPr>
                <a:t>Go To Basic Input for Tool</a:t>
              </a:r>
            </a:p>
          </xdr:txBody>
        </xdr:sp>
        <xdr:sp macro="" textlink="">
          <xdr:nvSpPr>
            <xdr:cNvPr id="11" name="Rectangle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900-00000B000000}"/>
                </a:ext>
              </a:extLst>
            </xdr:cNvPr>
            <xdr:cNvSpPr/>
          </xdr:nvSpPr>
          <xdr:spPr>
            <a:xfrm>
              <a:off x="1847071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Pending</a:t>
              </a:r>
            </a:p>
          </xdr:txBody>
        </xdr:sp>
        <xdr:sp macro="" textlink="">
          <xdr:nvSpPr>
            <xdr:cNvPr id="12" name="Rectangle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900-00000C000000}"/>
                </a:ext>
              </a:extLst>
            </xdr:cNvPr>
            <xdr:cNvSpPr/>
          </xdr:nvSpPr>
          <xdr:spPr>
            <a:xfrm>
              <a:off x="19982068" y="889483"/>
              <a:ext cx="1188720" cy="457624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Procurement</a:t>
              </a:r>
            </a:p>
          </xdr:txBody>
        </xdr:sp>
        <xdr:sp macro="" textlink="">
          <xdr:nvSpPr>
            <xdr:cNvPr id="13" name="Rectangle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900-00000D000000}"/>
                </a:ext>
              </a:extLst>
            </xdr:cNvPr>
            <xdr:cNvSpPr/>
          </xdr:nvSpPr>
          <xdr:spPr>
            <a:xfrm>
              <a:off x="23004781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 Summary Tables</a:t>
              </a:r>
            </a:p>
          </xdr:txBody>
        </xdr:sp>
        <xdr:sp macro="" textlink="">
          <xdr:nvSpPr>
            <xdr:cNvPr id="14" name="Rectangle 13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0900-00000E000000}"/>
                </a:ext>
              </a:extLst>
            </xdr:cNvPr>
            <xdr:cNvSpPr/>
          </xdr:nvSpPr>
          <xdr:spPr>
            <a:xfrm>
              <a:off x="21493425" y="889483"/>
              <a:ext cx="1188720" cy="457200"/>
            </a:xfrm>
            <a:prstGeom prst="rect">
              <a:avLst/>
            </a:prstGeom>
            <a:solidFill>
              <a:srgbClr val="FFFF99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Go to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Graphs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GrpSpPr/>
        </xdr:nvGrpSpPr>
        <xdr:grpSpPr>
          <a:xfrm>
            <a:off x="16959354" y="567246"/>
            <a:ext cx="7234147" cy="265472"/>
            <a:chOff x="16959354" y="567246"/>
            <a:chExt cx="7234147" cy="265472"/>
          </a:xfrm>
        </xdr:grpSpPr>
        <xdr:sp macro="[0]!DeleteRow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0900-000006000000}"/>
                </a:ext>
              </a:extLst>
            </xdr:cNvPr>
            <xdr:cNvSpPr/>
          </xdr:nvSpPr>
          <xdr:spPr>
            <a:xfrm>
              <a:off x="22395892" y="569034"/>
              <a:ext cx="1797609" cy="261002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Permanently delete the row</a:t>
              </a:r>
            </a:p>
          </xdr:txBody>
        </xdr:sp>
        <xdr:sp macro="[0]!InsertPending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0900-000007000000}"/>
                </a:ext>
              </a:extLst>
            </xdr:cNvPr>
            <xdr:cNvSpPr/>
          </xdr:nvSpPr>
          <xdr:spPr>
            <a:xfrm>
              <a:off x="16959354" y="567246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Highlight pending row</a:t>
              </a:r>
            </a:p>
          </xdr:txBody>
        </xdr:sp>
        <xdr:sp macro="[0]!UnPending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0900-000008000000}"/>
                </a:ext>
              </a:extLst>
            </xdr:cNvPr>
            <xdr:cNvSpPr/>
          </xdr:nvSpPr>
          <xdr:spPr>
            <a:xfrm>
              <a:off x="18697808" y="568140"/>
              <a:ext cx="1681555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Clear pending row</a:t>
              </a:r>
            </a:p>
          </xdr:txBody>
        </xdr:sp>
        <xdr:sp macro="[0]!ClearUsedCells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0900-000009000000}"/>
                </a:ext>
              </a:extLst>
            </xdr:cNvPr>
            <xdr:cNvSpPr/>
          </xdr:nvSpPr>
          <xdr:spPr>
            <a:xfrm>
              <a:off x="20427511" y="569034"/>
              <a:ext cx="1920240" cy="263684"/>
            </a:xfrm>
            <a:prstGeom prst="rect">
              <a:avLst/>
            </a:prstGeom>
            <a:solidFill>
              <a:srgbClr val="FFC000"/>
            </a:solidFill>
            <a:ln w="25400" cap="flat" cmpd="sng" algn="ctr">
              <a:solidFill>
                <a:srgbClr val="4F81BD">
                  <a:shade val="50000"/>
                </a:srgbClr>
              </a:solidFill>
              <a:prstDash val="solid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Delete the row content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E0406D-E01B-4768-ABD2-FD9CEB017464}">
  <we:reference id="wa104381504" version="1.0.0.0" store="en-US" storeType="OMEX"/>
  <we:alternateReferences>
    <we:reference id="WA104381504" version="1.0.0.0" store="WA1043815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trlProp" Target="../ctrlProps/ctrlProp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Relationship Id="rId5" Type="http://schemas.openxmlformats.org/officeDocument/2006/relationships/image" Target="../media/image24.emf"/><Relationship Id="rId4" Type="http://schemas.openxmlformats.org/officeDocument/2006/relationships/control" Target="../activeX/activeX22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25.emf"/><Relationship Id="rId4" Type="http://schemas.openxmlformats.org/officeDocument/2006/relationships/control" Target="../activeX/activeX23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Relationship Id="rId5" Type="http://schemas.openxmlformats.org/officeDocument/2006/relationships/image" Target="../media/image26.emf"/><Relationship Id="rId4" Type="http://schemas.openxmlformats.org/officeDocument/2006/relationships/control" Target="../activeX/activeX24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27.emf"/><Relationship Id="rId4" Type="http://schemas.openxmlformats.org/officeDocument/2006/relationships/control" Target="../activeX/activeX2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3.emf"/><Relationship Id="rId4" Type="http://schemas.openxmlformats.org/officeDocument/2006/relationships/control" Target="../activeX/activeX2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3" tint="0.59999389629810485"/>
  </sheetPr>
  <dimension ref="B2:N52"/>
  <sheetViews>
    <sheetView topLeftCell="A8" zoomScale="110" zoomScaleNormal="110" workbookViewId="0">
      <selection activeCell="O17" sqref="O17"/>
    </sheetView>
  </sheetViews>
  <sheetFormatPr defaultColWidth="9.140625" defaultRowHeight="15" x14ac:dyDescent="0.25"/>
  <sheetData>
    <row r="2" spans="2:13" x14ac:dyDescent="0.25">
      <c r="B2" s="178" t="s">
        <v>634</v>
      </c>
      <c r="C2" s="178"/>
      <c r="D2" s="178"/>
      <c r="E2" s="178"/>
      <c r="F2" s="178"/>
      <c r="G2" s="178"/>
      <c r="H2" s="178"/>
      <c r="I2" s="178"/>
      <c r="J2" s="89"/>
      <c r="K2" s="89"/>
      <c r="L2" s="89"/>
      <c r="M2" s="89"/>
    </row>
    <row r="3" spans="2:13" x14ac:dyDescent="0.25"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2:13" x14ac:dyDescent="0.25"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</row>
    <row r="5" spans="2:13" x14ac:dyDescent="0.25"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2:13" x14ac:dyDescent="0.25"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</row>
    <row r="7" spans="2:13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</row>
    <row r="8" spans="2:13" x14ac:dyDescent="0.25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</row>
    <row r="10" spans="2:13" x14ac:dyDescent="0.25">
      <c r="B10" s="178" t="s">
        <v>633</v>
      </c>
      <c r="C10" s="178"/>
      <c r="D10" s="178"/>
      <c r="E10" s="178"/>
      <c r="F10" s="178"/>
      <c r="G10" s="178"/>
      <c r="H10" s="178"/>
      <c r="I10" s="178"/>
      <c r="J10" s="178"/>
      <c r="K10" s="89"/>
      <c r="L10" s="89"/>
      <c r="M10" s="89"/>
    </row>
    <row r="11" spans="2:13" x14ac:dyDescent="0.25"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</row>
    <row r="12" spans="2:13" x14ac:dyDescent="0.25"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</row>
    <row r="13" spans="2:13" x14ac:dyDescent="0.25"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</row>
    <row r="14" spans="2:13" x14ac:dyDescent="0.25"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</row>
    <row r="15" spans="2:13" x14ac:dyDescent="0.25"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</row>
    <row r="16" spans="2:13" x14ac:dyDescent="0.25"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</row>
    <row r="17" spans="2:13" x14ac:dyDescent="0.25"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</row>
    <row r="18" spans="2:13" x14ac:dyDescent="0.25"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</row>
    <row r="19" spans="2:13" x14ac:dyDescent="0.25"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</row>
    <row r="20" spans="2:13" x14ac:dyDescent="0.25"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</row>
    <row r="21" spans="2:13" x14ac:dyDescent="0.25"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</row>
    <row r="22" spans="2:13" x14ac:dyDescent="0.25"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</row>
    <row r="23" spans="2:13" x14ac:dyDescent="0.25"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</row>
    <row r="24" spans="2:13" x14ac:dyDescent="0.25"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</row>
    <row r="25" spans="2:13" x14ac:dyDescent="0.25"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</row>
    <row r="26" spans="2:13" x14ac:dyDescent="0.25"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</row>
    <row r="28" spans="2:13" x14ac:dyDescent="0.25">
      <c r="B28" s="222" t="s">
        <v>593</v>
      </c>
      <c r="C28" s="89"/>
      <c r="D28" s="89" t="s">
        <v>632</v>
      </c>
      <c r="E28" s="89"/>
      <c r="F28" s="89"/>
      <c r="G28" s="89"/>
      <c r="H28" s="89"/>
      <c r="I28" s="89"/>
      <c r="J28" s="89"/>
      <c r="K28" s="89"/>
      <c r="L28" s="89"/>
      <c r="M28" s="89"/>
    </row>
    <row r="29" spans="2:13" x14ac:dyDescent="0.25"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</row>
    <row r="31" spans="2:13" x14ac:dyDescent="0.25">
      <c r="B31" s="178" t="s">
        <v>631</v>
      </c>
      <c r="C31" s="178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2:13" x14ac:dyDescent="0.25"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</row>
    <row r="33" spans="2:13" x14ac:dyDescent="0.25"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</row>
    <row r="34" spans="2:13" x14ac:dyDescent="0.25"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</row>
    <row r="35" spans="2:13" x14ac:dyDescent="0.25"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</row>
    <row r="36" spans="2:13" x14ac:dyDescent="0.25"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</row>
    <row r="37" spans="2:13" x14ac:dyDescent="0.25"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</row>
    <row r="38" spans="2:13" x14ac:dyDescent="0.25"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</row>
    <row r="39" spans="2:13" x14ac:dyDescent="0.25"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</row>
    <row r="40" spans="2:13" x14ac:dyDescent="0.25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</row>
    <row r="41" spans="2:13" x14ac:dyDescent="0.25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</row>
    <row r="42" spans="2:13" x14ac:dyDescent="0.25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</row>
    <row r="43" spans="2:13" x14ac:dyDescent="0.25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</row>
    <row r="44" spans="2:13" x14ac:dyDescent="0.25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</row>
    <row r="45" spans="2:13" x14ac:dyDescent="0.25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</row>
    <row r="46" spans="2:13" x14ac:dyDescent="0.25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</row>
    <row r="47" spans="2:13" x14ac:dyDescent="0.25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</row>
    <row r="48" spans="2:13" x14ac:dyDescent="0.25"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</row>
    <row r="49" spans="2:14" x14ac:dyDescent="0.25"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256"/>
    </row>
    <row r="50" spans="2:14" x14ac:dyDescent="0.25"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</row>
    <row r="51" spans="2:14" x14ac:dyDescent="0.25"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</row>
    <row r="52" spans="2:14" x14ac:dyDescent="0.25"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</row>
  </sheetData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42000" r:id="rId4" name="CommandButton1">
          <controlPr defaultSize="0" autoLine="0" r:id="rId5">
            <anchor moveWithCells="1">
              <from>
                <xdr:col>1</xdr:col>
                <xdr:colOff>342900</xdr:colOff>
                <xdr:row>5</xdr:row>
                <xdr:rowOff>104775</xdr:rowOff>
              </from>
              <to>
                <xdr:col>5</xdr:col>
                <xdr:colOff>104775</xdr:colOff>
                <xdr:row>7</xdr:row>
                <xdr:rowOff>85725</xdr:rowOff>
              </to>
            </anchor>
          </controlPr>
        </control>
      </mc:Choice>
      <mc:Fallback>
        <control shapeId="42000" r:id="rId4" name="CommandButton1"/>
      </mc:Fallback>
    </mc:AlternateContent>
    <mc:AlternateContent xmlns:mc="http://schemas.openxmlformats.org/markup-compatibility/2006">
      <mc:Choice Requires="x14">
        <control shapeId="41985" r:id="rId6" name="CheckBox21">
          <controlPr autoLine="0" r:id="rId7">
            <anchor moveWithCells="1">
              <from>
                <xdr:col>1</xdr:col>
                <xdr:colOff>333375</xdr:colOff>
                <xdr:row>10</xdr:row>
                <xdr:rowOff>104775</xdr:rowOff>
              </from>
              <to>
                <xdr:col>12</xdr:col>
                <xdr:colOff>133350</xdr:colOff>
                <xdr:row>13</xdr:row>
                <xdr:rowOff>47625</xdr:rowOff>
              </to>
            </anchor>
          </controlPr>
        </control>
      </mc:Choice>
      <mc:Fallback>
        <control shapeId="41985" r:id="rId6" name="CheckBox21"/>
      </mc:Fallback>
    </mc:AlternateContent>
    <mc:AlternateContent xmlns:mc="http://schemas.openxmlformats.org/markup-compatibility/2006">
      <mc:Choice Requires="x14">
        <control shapeId="41986" r:id="rId8" name="CheckBox22">
          <controlPr autoLine="0" r:id="rId9">
            <anchor moveWithCells="1">
              <from>
                <xdr:col>1</xdr:col>
                <xdr:colOff>333375</xdr:colOff>
                <xdr:row>12</xdr:row>
                <xdr:rowOff>9525</xdr:rowOff>
              </from>
              <to>
                <xdr:col>6</xdr:col>
                <xdr:colOff>209550</xdr:colOff>
                <xdr:row>13</xdr:row>
                <xdr:rowOff>47625</xdr:rowOff>
              </to>
            </anchor>
          </controlPr>
        </control>
      </mc:Choice>
      <mc:Fallback>
        <control shapeId="41986" r:id="rId8" name="CheckBox22"/>
      </mc:Fallback>
    </mc:AlternateContent>
    <mc:AlternateContent xmlns:mc="http://schemas.openxmlformats.org/markup-compatibility/2006">
      <mc:Choice Requires="x14">
        <control shapeId="41987" r:id="rId10" name="CheckBox23">
          <controlPr defaultSize="0" autoLine="0" r:id="rId11">
            <anchor moveWithCells="1">
              <from>
                <xdr:col>1</xdr:col>
                <xdr:colOff>333375</xdr:colOff>
                <xdr:row>13</xdr:row>
                <xdr:rowOff>114300</xdr:rowOff>
              </from>
              <to>
                <xdr:col>6</xdr:col>
                <xdr:colOff>209550</xdr:colOff>
                <xdr:row>14</xdr:row>
                <xdr:rowOff>152400</xdr:rowOff>
              </to>
            </anchor>
          </controlPr>
        </control>
      </mc:Choice>
      <mc:Fallback>
        <control shapeId="41987" r:id="rId10" name="CheckBox23"/>
      </mc:Fallback>
    </mc:AlternateContent>
    <mc:AlternateContent xmlns:mc="http://schemas.openxmlformats.org/markup-compatibility/2006">
      <mc:Choice Requires="x14">
        <control shapeId="41988" r:id="rId12" name="CheckBox24">
          <controlPr defaultSize="0" autoLine="0" r:id="rId13">
            <anchor moveWithCells="1">
              <from>
                <xdr:col>1</xdr:col>
                <xdr:colOff>333375</xdr:colOff>
                <xdr:row>18</xdr:row>
                <xdr:rowOff>38100</xdr:rowOff>
              </from>
              <to>
                <xdr:col>6</xdr:col>
                <xdr:colOff>209550</xdr:colOff>
                <xdr:row>19</xdr:row>
                <xdr:rowOff>76200</xdr:rowOff>
              </to>
            </anchor>
          </controlPr>
        </control>
      </mc:Choice>
      <mc:Fallback>
        <control shapeId="41988" r:id="rId12" name="CheckBox24"/>
      </mc:Fallback>
    </mc:AlternateContent>
    <mc:AlternateContent xmlns:mc="http://schemas.openxmlformats.org/markup-compatibility/2006">
      <mc:Choice Requires="x14">
        <control shapeId="41989" r:id="rId14" name="CheckBox25">
          <controlPr defaultSize="0" autoLine="0" r:id="rId15">
            <anchor moveWithCells="1">
              <from>
                <xdr:col>1</xdr:col>
                <xdr:colOff>333375</xdr:colOff>
                <xdr:row>19</xdr:row>
                <xdr:rowOff>142875</xdr:rowOff>
              </from>
              <to>
                <xdr:col>6</xdr:col>
                <xdr:colOff>209550</xdr:colOff>
                <xdr:row>20</xdr:row>
                <xdr:rowOff>180975</xdr:rowOff>
              </to>
            </anchor>
          </controlPr>
        </control>
      </mc:Choice>
      <mc:Fallback>
        <control shapeId="41989" r:id="rId14" name="CheckBox25"/>
      </mc:Fallback>
    </mc:AlternateContent>
    <mc:AlternateContent xmlns:mc="http://schemas.openxmlformats.org/markup-compatibility/2006">
      <mc:Choice Requires="x14">
        <control shapeId="41990" r:id="rId16" name="CheckBox26">
          <controlPr defaultSize="0" autoLine="0" r:id="rId17">
            <anchor moveWithCells="1">
              <from>
                <xdr:col>1</xdr:col>
                <xdr:colOff>333375</xdr:colOff>
                <xdr:row>16</xdr:row>
                <xdr:rowOff>123825</xdr:rowOff>
              </from>
              <to>
                <xdr:col>6</xdr:col>
                <xdr:colOff>209550</xdr:colOff>
                <xdr:row>17</xdr:row>
                <xdr:rowOff>161925</xdr:rowOff>
              </to>
            </anchor>
          </controlPr>
        </control>
      </mc:Choice>
      <mc:Fallback>
        <control shapeId="41990" r:id="rId16" name="CheckBox26"/>
      </mc:Fallback>
    </mc:AlternateContent>
    <mc:AlternateContent xmlns:mc="http://schemas.openxmlformats.org/markup-compatibility/2006">
      <mc:Choice Requires="x14">
        <control shapeId="41991" r:id="rId18" name="CheckBox27">
          <controlPr defaultSize="0" autoLine="0" r:id="rId19">
            <anchor moveWithCells="1">
              <from>
                <xdr:col>1</xdr:col>
                <xdr:colOff>333375</xdr:colOff>
                <xdr:row>15</xdr:row>
                <xdr:rowOff>28575</xdr:rowOff>
              </from>
              <to>
                <xdr:col>6</xdr:col>
                <xdr:colOff>209550</xdr:colOff>
                <xdr:row>16</xdr:row>
                <xdr:rowOff>66675</xdr:rowOff>
              </to>
            </anchor>
          </controlPr>
        </control>
      </mc:Choice>
      <mc:Fallback>
        <control shapeId="41991" r:id="rId18" name="CheckBox27"/>
      </mc:Fallback>
    </mc:AlternateContent>
    <mc:AlternateContent xmlns:mc="http://schemas.openxmlformats.org/markup-compatibility/2006">
      <mc:Choice Requires="x14">
        <control shapeId="41992" r:id="rId20" name="CheckBox28">
          <controlPr autoLine="0" r:id="rId21">
            <anchor moveWithCells="1">
              <from>
                <xdr:col>1</xdr:col>
                <xdr:colOff>333375</xdr:colOff>
                <xdr:row>21</xdr:row>
                <xdr:rowOff>47625</xdr:rowOff>
              </from>
              <to>
                <xdr:col>6</xdr:col>
                <xdr:colOff>209550</xdr:colOff>
                <xdr:row>22</xdr:row>
                <xdr:rowOff>85725</xdr:rowOff>
              </to>
            </anchor>
          </controlPr>
        </control>
      </mc:Choice>
      <mc:Fallback>
        <control shapeId="41992" r:id="rId20" name="CheckBox28"/>
      </mc:Fallback>
    </mc:AlternateContent>
    <mc:AlternateContent xmlns:mc="http://schemas.openxmlformats.org/markup-compatibility/2006">
      <mc:Choice Requires="x14">
        <control shapeId="41993" r:id="rId22" name="CheckBox29">
          <controlPr autoLine="0" r:id="rId23">
            <anchor moveWithCells="1">
              <from>
                <xdr:col>1</xdr:col>
                <xdr:colOff>333375</xdr:colOff>
                <xdr:row>22</xdr:row>
                <xdr:rowOff>152400</xdr:rowOff>
              </from>
              <to>
                <xdr:col>6</xdr:col>
                <xdr:colOff>209550</xdr:colOff>
                <xdr:row>24</xdr:row>
                <xdr:rowOff>0</xdr:rowOff>
              </to>
            </anchor>
          </controlPr>
        </control>
      </mc:Choice>
      <mc:Fallback>
        <control shapeId="41993" r:id="rId22" name="CheckBox29"/>
      </mc:Fallback>
    </mc:AlternateContent>
    <mc:AlternateContent xmlns:mc="http://schemas.openxmlformats.org/markup-compatibility/2006">
      <mc:Choice Requires="x14">
        <control shapeId="41994" r:id="rId24" name="CheckBox210">
          <controlPr defaultSize="0" autoLine="0" r:id="rId25">
            <anchor moveWithCells="1">
              <from>
                <xdr:col>1</xdr:col>
                <xdr:colOff>333375</xdr:colOff>
                <xdr:row>24</xdr:row>
                <xdr:rowOff>66675</xdr:rowOff>
              </from>
              <to>
                <xdr:col>6</xdr:col>
                <xdr:colOff>209550</xdr:colOff>
                <xdr:row>25</xdr:row>
                <xdr:rowOff>104775</xdr:rowOff>
              </to>
            </anchor>
          </controlPr>
        </control>
      </mc:Choice>
      <mc:Fallback>
        <control shapeId="41994" r:id="rId24" name="CheckBox210"/>
      </mc:Fallback>
    </mc:AlternateContent>
    <mc:AlternateContent xmlns:mc="http://schemas.openxmlformats.org/markup-compatibility/2006">
      <mc:Choice Requires="x14">
        <control shapeId="41995" r:id="rId26" name="CheckBox211">
          <controlPr defaultSize="0" autoLine="0" r:id="rId27">
            <anchor moveWithCells="1">
              <from>
                <xdr:col>7</xdr:col>
                <xdr:colOff>314325</xdr:colOff>
                <xdr:row>13</xdr:row>
                <xdr:rowOff>114300</xdr:rowOff>
              </from>
              <to>
                <xdr:col>12</xdr:col>
                <xdr:colOff>190500</xdr:colOff>
                <xdr:row>14</xdr:row>
                <xdr:rowOff>152400</xdr:rowOff>
              </to>
            </anchor>
          </controlPr>
        </control>
      </mc:Choice>
      <mc:Fallback>
        <control shapeId="41995" r:id="rId26" name="CheckBox211"/>
      </mc:Fallback>
    </mc:AlternateContent>
    <mc:AlternateContent xmlns:mc="http://schemas.openxmlformats.org/markup-compatibility/2006">
      <mc:Choice Requires="x14">
        <control shapeId="41996" r:id="rId28" name="CheckBox212">
          <controlPr defaultSize="0" autoLine="0" r:id="rId29">
            <anchor moveWithCells="1">
              <from>
                <xdr:col>7</xdr:col>
                <xdr:colOff>314325</xdr:colOff>
                <xdr:row>15</xdr:row>
                <xdr:rowOff>28575</xdr:rowOff>
              </from>
              <to>
                <xdr:col>12</xdr:col>
                <xdr:colOff>190500</xdr:colOff>
                <xdr:row>16</xdr:row>
                <xdr:rowOff>66675</xdr:rowOff>
              </to>
            </anchor>
          </controlPr>
        </control>
      </mc:Choice>
      <mc:Fallback>
        <control shapeId="41996" r:id="rId28" name="CheckBox212"/>
      </mc:Fallback>
    </mc:AlternateContent>
    <mc:AlternateContent xmlns:mc="http://schemas.openxmlformats.org/markup-compatibility/2006">
      <mc:Choice Requires="x14">
        <control shapeId="41997" r:id="rId30" name="CheckBox213">
          <controlPr defaultSize="0" autoLine="0" r:id="rId31">
            <anchor moveWithCells="1">
              <from>
                <xdr:col>7</xdr:col>
                <xdr:colOff>314325</xdr:colOff>
                <xdr:row>12</xdr:row>
                <xdr:rowOff>9525</xdr:rowOff>
              </from>
              <to>
                <xdr:col>12</xdr:col>
                <xdr:colOff>190500</xdr:colOff>
                <xdr:row>13</xdr:row>
                <xdr:rowOff>47625</xdr:rowOff>
              </to>
            </anchor>
          </controlPr>
        </control>
      </mc:Choice>
      <mc:Fallback>
        <control shapeId="41997" r:id="rId30" name="CheckBox213"/>
      </mc:Fallback>
    </mc:AlternateContent>
    <mc:AlternateContent xmlns:mc="http://schemas.openxmlformats.org/markup-compatibility/2006">
      <mc:Choice Requires="x14">
        <control shapeId="41998" r:id="rId32" name="CheckBox214">
          <controlPr defaultSize="0" autoLine="0" r:id="rId33">
            <anchor moveWithCells="1">
              <from>
                <xdr:col>7</xdr:col>
                <xdr:colOff>314325</xdr:colOff>
                <xdr:row>10</xdr:row>
                <xdr:rowOff>104775</xdr:rowOff>
              </from>
              <to>
                <xdr:col>12</xdr:col>
                <xdr:colOff>190500</xdr:colOff>
                <xdr:row>11</xdr:row>
                <xdr:rowOff>142875</xdr:rowOff>
              </to>
            </anchor>
          </controlPr>
        </control>
      </mc:Choice>
      <mc:Fallback>
        <control shapeId="41998" r:id="rId32" name="CheckBox214"/>
      </mc:Fallback>
    </mc:AlternateContent>
    <mc:AlternateContent xmlns:mc="http://schemas.openxmlformats.org/markup-compatibility/2006">
      <mc:Choice Requires="x14">
        <control shapeId="42001" r:id="rId34" name="CheckBox1">
          <controlPr defaultSize="0" autoLine="0" r:id="rId35">
            <anchor moveWithCells="1">
              <from>
                <xdr:col>7</xdr:col>
                <xdr:colOff>314325</xdr:colOff>
                <xdr:row>16</xdr:row>
                <xdr:rowOff>123825</xdr:rowOff>
              </from>
              <to>
                <xdr:col>12</xdr:col>
                <xdr:colOff>190500</xdr:colOff>
                <xdr:row>17</xdr:row>
                <xdr:rowOff>161925</xdr:rowOff>
              </to>
            </anchor>
          </controlPr>
        </control>
      </mc:Choice>
      <mc:Fallback>
        <control shapeId="42001" r:id="rId34" name="CheckBox1"/>
      </mc:Fallback>
    </mc:AlternateContent>
    <mc:AlternateContent xmlns:mc="http://schemas.openxmlformats.org/markup-compatibility/2006">
      <mc:Choice Requires="x14">
        <control shapeId="42002" r:id="rId36" name="CheckBox2">
          <controlPr defaultSize="0" autoLine="0" r:id="rId37">
            <anchor moveWithCells="1">
              <from>
                <xdr:col>7</xdr:col>
                <xdr:colOff>314325</xdr:colOff>
                <xdr:row>18</xdr:row>
                <xdr:rowOff>38100</xdr:rowOff>
              </from>
              <to>
                <xdr:col>12</xdr:col>
                <xdr:colOff>190500</xdr:colOff>
                <xdr:row>19</xdr:row>
                <xdr:rowOff>76200</xdr:rowOff>
              </to>
            </anchor>
          </controlPr>
        </control>
      </mc:Choice>
      <mc:Fallback>
        <control shapeId="42002" r:id="rId36" name="CheckBox2"/>
      </mc:Fallback>
    </mc:AlternateContent>
    <mc:AlternateContent xmlns:mc="http://schemas.openxmlformats.org/markup-compatibility/2006">
      <mc:Choice Requires="x14">
        <control shapeId="42003" r:id="rId38" name="CheckBox3">
          <controlPr defaultSize="0" autoFill="0" autoLine="0" r:id="rId39">
            <anchor moveWithCells="1">
              <from>
                <xdr:col>7</xdr:col>
                <xdr:colOff>314325</xdr:colOff>
                <xdr:row>19</xdr:row>
                <xdr:rowOff>142875</xdr:rowOff>
              </from>
              <to>
                <xdr:col>12</xdr:col>
                <xdr:colOff>190500</xdr:colOff>
                <xdr:row>20</xdr:row>
                <xdr:rowOff>180975</xdr:rowOff>
              </to>
            </anchor>
          </controlPr>
        </control>
      </mc:Choice>
      <mc:Fallback>
        <control shapeId="42003" r:id="rId38" name="CheckBox3"/>
      </mc:Fallback>
    </mc:AlternateContent>
    <mc:AlternateContent xmlns:mc="http://schemas.openxmlformats.org/markup-compatibility/2006">
      <mc:Choice Requires="x14">
        <control shapeId="42004" r:id="rId40" name="CheckBox4">
          <controlPr defaultSize="0" autoFill="0" autoLine="0" r:id="rId41">
            <anchor moveWithCells="1">
              <from>
                <xdr:col>7</xdr:col>
                <xdr:colOff>314325</xdr:colOff>
                <xdr:row>21</xdr:row>
                <xdr:rowOff>47625</xdr:rowOff>
              </from>
              <to>
                <xdr:col>12</xdr:col>
                <xdr:colOff>190500</xdr:colOff>
                <xdr:row>22</xdr:row>
                <xdr:rowOff>85725</xdr:rowOff>
              </to>
            </anchor>
          </controlPr>
        </control>
      </mc:Choice>
      <mc:Fallback>
        <control shapeId="42004" r:id="rId40" name="CheckBox4"/>
      </mc:Fallback>
    </mc:AlternateContent>
    <mc:AlternateContent xmlns:mc="http://schemas.openxmlformats.org/markup-compatibility/2006">
      <mc:Choice Requires="x14">
        <control shapeId="42005" r:id="rId42" name="CheckBox5">
          <controlPr defaultSize="0" autoLine="0" r:id="rId43">
            <anchor moveWithCells="1">
              <from>
                <xdr:col>7</xdr:col>
                <xdr:colOff>314325</xdr:colOff>
                <xdr:row>22</xdr:row>
                <xdr:rowOff>152400</xdr:rowOff>
              </from>
              <to>
                <xdr:col>12</xdr:col>
                <xdr:colOff>190500</xdr:colOff>
                <xdr:row>24</xdr:row>
                <xdr:rowOff>0</xdr:rowOff>
              </to>
            </anchor>
          </controlPr>
        </control>
      </mc:Choice>
      <mc:Fallback>
        <control shapeId="42005" r:id="rId42" name="CheckBox5"/>
      </mc:Fallback>
    </mc:AlternateContent>
    <mc:AlternateContent xmlns:mc="http://schemas.openxmlformats.org/markup-compatibility/2006">
      <mc:Choice Requires="x14">
        <control shapeId="41999" r:id="rId44" name="Button 15">
          <controlPr defaultSize="0" print="0" autoFill="0" autoPict="0" macro="[0]!Shortcut">
            <anchor moveWithCells="1" sizeWithCells="1">
              <from>
                <xdr:col>2</xdr:col>
                <xdr:colOff>66675</xdr:colOff>
                <xdr:row>27</xdr:row>
                <xdr:rowOff>104775</xdr:rowOff>
              </from>
              <to>
                <xdr:col>2</xdr:col>
                <xdr:colOff>600075</xdr:colOff>
                <xdr:row>28</xdr:row>
                <xdr:rowOff>152400</xdr:rowOff>
              </to>
            </anchor>
          </controlPr>
        </control>
      </mc:Choice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8">
    <tabColor theme="6" tint="0.59999389629810485"/>
  </sheetPr>
  <dimension ref="A1:XFC208"/>
  <sheetViews>
    <sheetView topLeftCell="F1" zoomScale="85" zoomScaleNormal="85" workbookViewId="0">
      <selection activeCell="N8" sqref="N8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8" width="6.42578125" style="37" bestFit="1" customWidth="1"/>
    <col min="19" max="19" width="6.42578125" style="37" customWidth="1"/>
    <col min="20" max="24" width="18.85546875" style="37" bestFit="1" customWidth="1"/>
    <col min="25" max="25" width="16.5703125" style="37" customWidth="1"/>
    <col min="26" max="26" width="14.5703125" style="37" customWidth="1"/>
    <col min="27" max="27" width="14.5703125" style="37" bestFit="1" customWidth="1"/>
  </cols>
  <sheetData>
    <row r="1" spans="1:193 16371:16383" x14ac:dyDescent="0.25">
      <c r="A1" s="136" t="str">
        <f>IF(ISNA(VLOOKUP(CountryName,CountriesCodes,2,FALSE))=TRUE,"",VLOOKUP(CountryName,CountriesCodes,2,FALSE)&amp; "BIO")</f>
        <v>ETH BIO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108</v>
      </c>
      <c r="B2" s="34" t="s">
        <v>690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</row>
    <row r="5" spans="1:193 16371:16383" ht="46.5" x14ac:dyDescent="0.25">
      <c r="A5" s="139"/>
      <c r="B5" s="40" t="s">
        <v>598</v>
      </c>
      <c r="C5" s="41" t="s">
        <v>758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2</v>
      </c>
      <c r="AH6">
        <f>COUNTA($N7:$N106)</f>
        <v>2</v>
      </c>
    </row>
    <row r="7" spans="1:193 16371:16383" x14ac:dyDescent="0.25">
      <c r="A7" s="143"/>
      <c r="B7" s="48"/>
      <c r="C7" s="48"/>
      <c r="D7" s="48"/>
      <c r="E7" s="48"/>
      <c r="F7" s="48" t="s">
        <v>812</v>
      </c>
      <c r="G7" s="48" t="s">
        <v>778</v>
      </c>
      <c r="H7" s="48" t="s">
        <v>32</v>
      </c>
      <c r="I7" s="48"/>
      <c r="J7" s="48"/>
      <c r="K7" s="48"/>
      <c r="L7" s="48" t="s">
        <v>791</v>
      </c>
      <c r="M7" s="48" t="s">
        <v>779</v>
      </c>
      <c r="N7" s="205">
        <f>(((($AN7-$AO7)*$AP7*$AQ7+$AO7*($AP7+ExtraDaysFar)*$AR7)+($AS7*$AP7)+($AT7+$AU7)*$AP7*$AN7+$AV7*$AN7))+($AW7*$AZ7*$AX7+$AW7*$BA7*$AZ7+$AY7+$AN7*$BB7)+$BC7*$AP7+$BH7+$BI7</f>
        <v>108600</v>
      </c>
      <c r="O7" s="47"/>
      <c r="P7" s="50">
        <v>1</v>
      </c>
      <c r="Q7" s="50">
        <v>1</v>
      </c>
      <c r="R7" s="50"/>
      <c r="S7" s="50"/>
      <c r="T7" s="51">
        <f t="shared" ref="T7:X26" si="1">IF($N7="Pending",0,$N7*O7)</f>
        <v>0</v>
      </c>
      <c r="U7" s="51">
        <f t="shared" si="1"/>
        <v>108600</v>
      </c>
      <c r="V7" s="51">
        <f t="shared" si="1"/>
        <v>108600</v>
      </c>
      <c r="W7" s="51">
        <f t="shared" si="1"/>
        <v>0</v>
      </c>
      <c r="X7" s="51">
        <f t="shared" si="1"/>
        <v>0</v>
      </c>
      <c r="Y7" s="51">
        <f t="shared" ref="Y7:Y49" si="2">SUM(T7:X7)</f>
        <v>217200</v>
      </c>
      <c r="Z7" s="49" t="s">
        <v>684</v>
      </c>
      <c r="AA7" s="49" t="s">
        <v>592</v>
      </c>
      <c r="AB7" s="15"/>
      <c r="AC7" s="15"/>
      <c r="AD7" s="15"/>
      <c r="AE7" s="15"/>
      <c r="AL7" t="s">
        <v>666</v>
      </c>
      <c r="AN7">
        <v>10</v>
      </c>
      <c r="AO7">
        <v>10</v>
      </c>
      <c r="AP7">
        <v>5</v>
      </c>
      <c r="AQ7">
        <v>0</v>
      </c>
      <c r="AR7">
        <v>1480</v>
      </c>
      <c r="AS7">
        <v>3500</v>
      </c>
      <c r="AT7">
        <v>250</v>
      </c>
      <c r="AU7">
        <v>80</v>
      </c>
      <c r="AV7">
        <v>60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 t="s">
        <v>32</v>
      </c>
      <c r="BE7" t="s">
        <v>592</v>
      </c>
      <c r="BF7" t="s">
        <v>684</v>
      </c>
      <c r="BG7" t="s">
        <v>778</v>
      </c>
      <c r="BH7">
        <v>0</v>
      </c>
      <c r="BI7">
        <v>0</v>
      </c>
    </row>
    <row r="8" spans="1:193 16371:16383" x14ac:dyDescent="0.25">
      <c r="A8" s="143"/>
      <c r="B8" s="48"/>
      <c r="C8" s="48"/>
      <c r="D8" s="48"/>
      <c r="E8" s="48"/>
      <c r="F8" s="48" t="s">
        <v>813</v>
      </c>
      <c r="G8" s="48" t="s">
        <v>780</v>
      </c>
      <c r="H8" s="48" t="s">
        <v>32</v>
      </c>
      <c r="I8" s="48"/>
      <c r="J8" s="48"/>
      <c r="K8" s="48"/>
      <c r="L8" s="48" t="s">
        <v>791</v>
      </c>
      <c r="M8" s="48" t="s">
        <v>814</v>
      </c>
      <c r="N8" s="205">
        <f>(((($AN8-$AO8)*$AP8*$AQ8+$AO8*($AP8+ExtraDaysFar)*$AR8)+($AS8*$AP8)+($AT8+$AU8)*$AP8*$AN8+$AV8*$AN8))+($AW8*$AZ8*$AX8+$AW8*$BA8*$AZ8+$AY8+$AN8*$BB8)+$BC8*$AP8+$BH8+$BI8</f>
        <v>31500</v>
      </c>
      <c r="O8" s="47"/>
      <c r="P8" s="50">
        <v>1</v>
      </c>
      <c r="Q8" s="50"/>
      <c r="R8" s="50"/>
      <c r="S8" s="50"/>
      <c r="T8" s="51">
        <f t="shared" si="1"/>
        <v>0</v>
      </c>
      <c r="U8" s="51">
        <f t="shared" si="1"/>
        <v>31500</v>
      </c>
      <c r="V8" s="51">
        <f t="shared" si="1"/>
        <v>0</v>
      </c>
      <c r="W8" s="51">
        <f t="shared" si="1"/>
        <v>0</v>
      </c>
      <c r="X8" s="51">
        <f t="shared" si="1"/>
        <v>0</v>
      </c>
      <c r="Y8" s="51">
        <f t="shared" si="2"/>
        <v>31500</v>
      </c>
      <c r="Z8" s="49" t="s">
        <v>539</v>
      </c>
      <c r="AA8" s="49" t="s">
        <v>592</v>
      </c>
      <c r="AB8" s="15"/>
      <c r="AC8" s="15"/>
      <c r="AD8" s="15"/>
      <c r="AE8" s="15"/>
      <c r="AL8" t="s">
        <v>666</v>
      </c>
      <c r="AN8">
        <v>20</v>
      </c>
      <c r="AO8">
        <v>0</v>
      </c>
      <c r="AP8">
        <v>3</v>
      </c>
      <c r="AQ8">
        <v>0</v>
      </c>
      <c r="AR8">
        <v>1480</v>
      </c>
      <c r="AS8">
        <v>3500</v>
      </c>
      <c r="AT8">
        <v>250</v>
      </c>
      <c r="AU8">
        <v>80</v>
      </c>
      <c r="AV8">
        <v>60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 t="s">
        <v>32</v>
      </c>
      <c r="BE8" t="s">
        <v>592</v>
      </c>
      <c r="BF8" t="s">
        <v>539</v>
      </c>
      <c r="BG8" t="s">
        <v>780</v>
      </c>
      <c r="BH8">
        <v>0</v>
      </c>
      <c r="BI8">
        <v>0</v>
      </c>
    </row>
    <row r="9" spans="1:193 16371:16383" x14ac:dyDescent="0.25">
      <c r="A9" s="143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205"/>
      <c r="O9" s="47"/>
      <c r="P9" s="50"/>
      <c r="Q9" s="50"/>
      <c r="R9" s="50"/>
      <c r="S9" s="50"/>
      <c r="T9" s="51">
        <f t="shared" si="1"/>
        <v>0</v>
      </c>
      <c r="U9" s="51">
        <f t="shared" si="1"/>
        <v>0</v>
      </c>
      <c r="V9" s="51">
        <f t="shared" si="1"/>
        <v>0</v>
      </c>
      <c r="W9" s="51">
        <f t="shared" si="1"/>
        <v>0</v>
      </c>
      <c r="X9" s="51">
        <f t="shared" si="1"/>
        <v>0</v>
      </c>
      <c r="Y9" s="51">
        <f t="shared" si="2"/>
        <v>0</v>
      </c>
      <c r="Z9" s="49"/>
      <c r="AA9" s="49"/>
      <c r="AB9" s="15"/>
      <c r="AC9" s="15"/>
      <c r="AD9" s="15"/>
      <c r="AE9" s="15"/>
    </row>
    <row r="10" spans="1:193 16371:16383" x14ac:dyDescent="0.25">
      <c r="A10" s="143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205"/>
      <c r="O10" s="47"/>
      <c r="P10" s="50"/>
      <c r="Q10" s="50"/>
      <c r="R10" s="50"/>
      <c r="S10" s="50"/>
      <c r="T10" s="51">
        <f t="shared" si="1"/>
        <v>0</v>
      </c>
      <c r="U10" s="51">
        <f t="shared" si="1"/>
        <v>0</v>
      </c>
      <c r="V10" s="51">
        <f t="shared" si="1"/>
        <v>0</v>
      </c>
      <c r="W10" s="51">
        <f t="shared" si="1"/>
        <v>0</v>
      </c>
      <c r="X10" s="51">
        <f t="shared" si="1"/>
        <v>0</v>
      </c>
      <c r="Y10" s="51">
        <f t="shared" si="2"/>
        <v>0</v>
      </c>
      <c r="Z10" s="49"/>
      <c r="AA10" s="49"/>
      <c r="AB10" s="15"/>
      <c r="AC10" s="15"/>
      <c r="AD10" s="15"/>
      <c r="AE10" s="15"/>
    </row>
    <row r="11" spans="1:193 16371:16383" x14ac:dyDescent="0.25">
      <c r="A11" s="143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205"/>
      <c r="O11" s="47"/>
      <c r="P11" s="50"/>
      <c r="Q11" s="50"/>
      <c r="R11" s="50"/>
      <c r="S11" s="50"/>
      <c r="T11" s="51">
        <f t="shared" si="1"/>
        <v>0</v>
      </c>
      <c r="U11" s="51">
        <f t="shared" si="1"/>
        <v>0</v>
      </c>
      <c r="V11" s="51">
        <f t="shared" si="1"/>
        <v>0</v>
      </c>
      <c r="W11" s="51">
        <f t="shared" si="1"/>
        <v>0</v>
      </c>
      <c r="X11" s="51">
        <f t="shared" si="1"/>
        <v>0</v>
      </c>
      <c r="Y11" s="51">
        <f t="shared" si="2"/>
        <v>0</v>
      </c>
      <c r="Z11" s="49"/>
      <c r="AA11" s="49"/>
      <c r="AB11" s="15"/>
      <c r="AC11" s="15"/>
      <c r="AD11" s="15"/>
      <c r="AE11" s="15"/>
    </row>
    <row r="12" spans="1:193 16371:16383" x14ac:dyDescent="0.25">
      <c r="A12" s="143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205"/>
      <c r="O12" s="47"/>
      <c r="P12" s="50"/>
      <c r="Q12" s="50"/>
      <c r="R12" s="50"/>
      <c r="S12" s="50"/>
      <c r="T12" s="51">
        <f t="shared" si="1"/>
        <v>0</v>
      </c>
      <c r="U12" s="51">
        <f t="shared" si="1"/>
        <v>0</v>
      </c>
      <c r="V12" s="51">
        <f t="shared" si="1"/>
        <v>0</v>
      </c>
      <c r="W12" s="51">
        <f t="shared" si="1"/>
        <v>0</v>
      </c>
      <c r="X12" s="51">
        <f t="shared" si="1"/>
        <v>0</v>
      </c>
      <c r="Y12" s="51">
        <f t="shared" si="2"/>
        <v>0</v>
      </c>
      <c r="Z12" s="49"/>
      <c r="AA12" s="49"/>
      <c r="AB12" s="15"/>
      <c r="AC12" s="15"/>
      <c r="AD12" s="15"/>
      <c r="AE12" s="15"/>
    </row>
    <row r="13" spans="1:193 16371:16383" x14ac:dyDescent="0.25">
      <c r="A13" s="143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205"/>
      <c r="O13" s="47"/>
      <c r="P13" s="50"/>
      <c r="Q13" s="50"/>
      <c r="R13" s="50"/>
      <c r="S13" s="50"/>
      <c r="T13" s="51">
        <f t="shared" si="1"/>
        <v>0</v>
      </c>
      <c r="U13" s="51">
        <f t="shared" si="1"/>
        <v>0</v>
      </c>
      <c r="V13" s="51">
        <f t="shared" si="1"/>
        <v>0</v>
      </c>
      <c r="W13" s="51">
        <f t="shared" si="1"/>
        <v>0</v>
      </c>
      <c r="X13" s="51">
        <f t="shared" si="1"/>
        <v>0</v>
      </c>
      <c r="Y13" s="51">
        <f t="shared" si="2"/>
        <v>0</v>
      </c>
      <c r="Z13" s="49"/>
      <c r="AA13" s="49"/>
      <c r="AB13" s="15"/>
      <c r="AC13" s="15"/>
      <c r="AD13" s="15"/>
      <c r="AE13" s="15"/>
    </row>
    <row r="14" spans="1:193 16371:16383" x14ac:dyDescent="0.25">
      <c r="A14" s="143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205"/>
      <c r="O14" s="47"/>
      <c r="P14" s="50"/>
      <c r="Q14" s="50"/>
      <c r="R14" s="50"/>
      <c r="S14" s="50"/>
      <c r="T14" s="51">
        <f t="shared" si="1"/>
        <v>0</v>
      </c>
      <c r="U14" s="51">
        <f t="shared" si="1"/>
        <v>0</v>
      </c>
      <c r="V14" s="51">
        <f t="shared" si="1"/>
        <v>0</v>
      </c>
      <c r="W14" s="51">
        <f t="shared" si="1"/>
        <v>0</v>
      </c>
      <c r="X14" s="51">
        <f t="shared" si="1"/>
        <v>0</v>
      </c>
      <c r="Y14" s="51">
        <f t="shared" si="2"/>
        <v>0</v>
      </c>
      <c r="Z14" s="49"/>
      <c r="AA14" s="49"/>
      <c r="AB14" s="15"/>
      <c r="AC14" s="15"/>
      <c r="AD14" s="15"/>
      <c r="AE14" s="15"/>
    </row>
    <row r="15" spans="1:193 16371:16383" x14ac:dyDescent="0.25">
      <c r="A15" s="143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205"/>
      <c r="O15" s="47"/>
      <c r="P15" s="50"/>
      <c r="Q15" s="50"/>
      <c r="R15" s="50"/>
      <c r="S15" s="50"/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2"/>
        <v>0</v>
      </c>
      <c r="Z15" s="49"/>
      <c r="AA15" s="49"/>
      <c r="AB15" s="15"/>
      <c r="AC15" s="15"/>
      <c r="AD15" s="15"/>
      <c r="AE15" s="15"/>
    </row>
    <row r="16" spans="1:193 16371:16383" x14ac:dyDescent="0.25">
      <c r="A16" s="143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205"/>
      <c r="O16" s="47"/>
      <c r="P16" s="50"/>
      <c r="Q16" s="50"/>
      <c r="R16" s="50"/>
      <c r="S16" s="50"/>
      <c r="T16" s="51">
        <f>IF($N16="Pending",0,$N16*O16)</f>
        <v>0</v>
      </c>
      <c r="U16" s="51">
        <f>IF($N16="Pending",0,$N16*P16)</f>
        <v>0</v>
      </c>
      <c r="V16" s="51">
        <f>IF($N16="Pending",0,$N16*Q16)</f>
        <v>0</v>
      </c>
      <c r="W16" s="51">
        <f>IF($N16="Pending",0,$N16*R16)</f>
        <v>0</v>
      </c>
      <c r="X16" s="51">
        <f>IF($N16="Pending",0,$N16*S16)</f>
        <v>0</v>
      </c>
      <c r="Y16" s="51">
        <f t="shared" si="2"/>
        <v>0</v>
      </c>
      <c r="Z16" s="49"/>
      <c r="AA16" s="49"/>
      <c r="AB16" s="15"/>
      <c r="AC16" s="15"/>
      <c r="AD16" s="15"/>
      <c r="AE16" s="15"/>
    </row>
    <row r="17" spans="1:31" x14ac:dyDescent="0.25">
      <c r="A17" s="143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205"/>
      <c r="O17" s="47"/>
      <c r="P17" s="50"/>
      <c r="Q17" s="50"/>
      <c r="R17" s="50"/>
      <c r="S17" s="50"/>
      <c r="T17" s="51">
        <f t="shared" ref="T17:X21" si="3">IF($N17="Pending",0,$N17*O17)</f>
        <v>0</v>
      </c>
      <c r="U17" s="51">
        <f t="shared" si="3"/>
        <v>0</v>
      </c>
      <c r="V17" s="51">
        <f t="shared" si="3"/>
        <v>0</v>
      </c>
      <c r="W17" s="51">
        <f t="shared" si="3"/>
        <v>0</v>
      </c>
      <c r="X17" s="51">
        <f t="shared" si="3"/>
        <v>0</v>
      </c>
      <c r="Y17" s="51">
        <f t="shared" si="2"/>
        <v>0</v>
      </c>
      <c r="Z17" s="49"/>
      <c r="AA17" s="49"/>
      <c r="AB17" s="15"/>
      <c r="AC17" s="15"/>
      <c r="AD17" s="15"/>
      <c r="AE17" s="15"/>
    </row>
    <row r="18" spans="1:31" x14ac:dyDescent="0.25">
      <c r="A18" s="143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205"/>
      <c r="O18" s="47"/>
      <c r="P18" s="50"/>
      <c r="Q18" s="50"/>
      <c r="R18" s="50"/>
      <c r="S18" s="50"/>
      <c r="T18" s="51">
        <f t="shared" si="3"/>
        <v>0</v>
      </c>
      <c r="U18" s="51">
        <f t="shared" si="3"/>
        <v>0</v>
      </c>
      <c r="V18" s="51">
        <f t="shared" si="3"/>
        <v>0</v>
      </c>
      <c r="W18" s="51">
        <f t="shared" si="3"/>
        <v>0</v>
      </c>
      <c r="X18" s="51">
        <f t="shared" si="3"/>
        <v>0</v>
      </c>
      <c r="Y18" s="51">
        <f t="shared" si="2"/>
        <v>0</v>
      </c>
      <c r="Z18" s="49"/>
      <c r="AA18" s="49"/>
      <c r="AB18" s="15"/>
      <c r="AC18" s="15"/>
      <c r="AD18" s="15"/>
      <c r="AE18" s="15"/>
    </row>
    <row r="19" spans="1:31" x14ac:dyDescent="0.25">
      <c r="A19" s="143"/>
      <c r="B19" s="48"/>
      <c r="C19" s="48"/>
      <c r="D19" s="48"/>
      <c r="E19" s="48"/>
      <c r="F19" s="246"/>
      <c r="G19" s="48"/>
      <c r="H19" s="48"/>
      <c r="I19" s="48"/>
      <c r="J19" s="48"/>
      <c r="K19" s="48"/>
      <c r="L19" s="48"/>
      <c r="M19" s="48"/>
      <c r="N19" s="205"/>
      <c r="O19" s="47"/>
      <c r="P19" s="50"/>
      <c r="Q19" s="50"/>
      <c r="R19" s="50"/>
      <c r="S19" s="50"/>
      <c r="T19" s="51">
        <f t="shared" si="3"/>
        <v>0</v>
      </c>
      <c r="U19" s="51">
        <f t="shared" si="3"/>
        <v>0</v>
      </c>
      <c r="V19" s="51">
        <f t="shared" si="3"/>
        <v>0</v>
      </c>
      <c r="W19" s="51">
        <f t="shared" si="3"/>
        <v>0</v>
      </c>
      <c r="X19" s="51">
        <f t="shared" si="3"/>
        <v>0</v>
      </c>
      <c r="Y19" s="51">
        <f t="shared" si="2"/>
        <v>0</v>
      </c>
      <c r="Z19" s="49"/>
      <c r="AA19" s="49"/>
      <c r="AB19" s="15"/>
      <c r="AC19" s="15"/>
      <c r="AD19" s="15"/>
      <c r="AE19" s="15"/>
    </row>
    <row r="20" spans="1:31" x14ac:dyDescent="0.25">
      <c r="A20" s="143"/>
      <c r="B20" s="48"/>
      <c r="C20" s="48"/>
      <c r="D20" s="48"/>
      <c r="E20" s="48"/>
      <c r="F20" s="246"/>
      <c r="G20" s="48"/>
      <c r="H20" s="48"/>
      <c r="I20" s="48"/>
      <c r="J20" s="48"/>
      <c r="K20" s="48"/>
      <c r="L20" s="48"/>
      <c r="M20" s="48"/>
      <c r="N20" s="205"/>
      <c r="O20" s="47"/>
      <c r="P20" s="50"/>
      <c r="Q20" s="50"/>
      <c r="R20" s="50"/>
      <c r="S20" s="50"/>
      <c r="T20" s="51">
        <f t="shared" si="3"/>
        <v>0</v>
      </c>
      <c r="U20" s="51">
        <f t="shared" si="3"/>
        <v>0</v>
      </c>
      <c r="V20" s="51">
        <f t="shared" si="3"/>
        <v>0</v>
      </c>
      <c r="W20" s="51">
        <f t="shared" si="3"/>
        <v>0</v>
      </c>
      <c r="X20" s="51">
        <f t="shared" si="3"/>
        <v>0</v>
      </c>
      <c r="Y20" s="51">
        <f t="shared" si="2"/>
        <v>0</v>
      </c>
      <c r="Z20" s="49"/>
      <c r="AA20" s="49"/>
      <c r="AB20" s="15"/>
      <c r="AC20" s="15"/>
      <c r="AD20" s="15"/>
      <c r="AE20" s="15"/>
    </row>
    <row r="21" spans="1:31" x14ac:dyDescent="0.25">
      <c r="A21" s="143"/>
      <c r="B21" s="48"/>
      <c r="C21" s="48"/>
      <c r="D21" s="48"/>
      <c r="E21" s="48"/>
      <c r="F21" s="246"/>
      <c r="G21" s="48"/>
      <c r="H21" s="48"/>
      <c r="I21" s="48"/>
      <c r="J21" s="48"/>
      <c r="K21" s="48"/>
      <c r="L21" s="48"/>
      <c r="M21" s="48"/>
      <c r="N21" s="205"/>
      <c r="O21" s="47"/>
      <c r="P21" s="50"/>
      <c r="Q21" s="50"/>
      <c r="R21" s="50"/>
      <c r="S21" s="50"/>
      <c r="T21" s="51">
        <f t="shared" si="3"/>
        <v>0</v>
      </c>
      <c r="U21" s="51">
        <f t="shared" si="3"/>
        <v>0</v>
      </c>
      <c r="V21" s="51">
        <f t="shared" si="3"/>
        <v>0</v>
      </c>
      <c r="W21" s="51">
        <f t="shared" si="3"/>
        <v>0</v>
      </c>
      <c r="X21" s="51">
        <f t="shared" si="3"/>
        <v>0</v>
      </c>
      <c r="Y21" s="51">
        <f t="shared" si="2"/>
        <v>0</v>
      </c>
      <c r="Z21" s="49"/>
      <c r="AA21" s="49"/>
      <c r="AB21" s="15"/>
      <c r="AC21" s="15"/>
      <c r="AD21" s="15"/>
      <c r="AE21" s="15"/>
    </row>
    <row r="22" spans="1:31" x14ac:dyDescent="0.25">
      <c r="A22" s="14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205"/>
      <c r="O22" s="47"/>
      <c r="P22" s="50"/>
      <c r="Q22" s="50"/>
      <c r="R22" s="50"/>
      <c r="S22" s="50"/>
      <c r="T22" s="51">
        <f t="shared" si="1"/>
        <v>0</v>
      </c>
      <c r="U22" s="51">
        <f t="shared" si="1"/>
        <v>0</v>
      </c>
      <c r="V22" s="51">
        <f t="shared" si="1"/>
        <v>0</v>
      </c>
      <c r="W22" s="51">
        <f t="shared" si="1"/>
        <v>0</v>
      </c>
      <c r="X22" s="51">
        <f t="shared" si="1"/>
        <v>0</v>
      </c>
      <c r="Y22" s="51">
        <f t="shared" si="2"/>
        <v>0</v>
      </c>
      <c r="Z22" s="49"/>
      <c r="AA22" s="49"/>
      <c r="AB22" s="15"/>
      <c r="AC22" s="15"/>
      <c r="AD22" s="15"/>
      <c r="AE22" s="15"/>
    </row>
    <row r="23" spans="1:31" x14ac:dyDescent="0.25">
      <c r="A23" s="143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208"/>
      <c r="M23" s="48"/>
      <c r="N23" s="205"/>
      <c r="O23" s="47"/>
      <c r="P23" s="50"/>
      <c r="Q23" s="50"/>
      <c r="R23" s="50"/>
      <c r="S23" s="50"/>
      <c r="T23" s="51">
        <f t="shared" si="1"/>
        <v>0</v>
      </c>
      <c r="U23" s="51">
        <f t="shared" si="1"/>
        <v>0</v>
      </c>
      <c r="V23" s="51">
        <f t="shared" si="1"/>
        <v>0</v>
      </c>
      <c r="W23" s="51">
        <f t="shared" si="1"/>
        <v>0</v>
      </c>
      <c r="X23" s="51">
        <f t="shared" si="1"/>
        <v>0</v>
      </c>
      <c r="Y23" s="51">
        <f t="shared" si="2"/>
        <v>0</v>
      </c>
      <c r="Z23" s="49"/>
      <c r="AA23" s="49"/>
      <c r="AB23" s="15"/>
      <c r="AC23" s="15"/>
      <c r="AD23" s="15"/>
      <c r="AE23" s="15"/>
    </row>
    <row r="24" spans="1:31" x14ac:dyDescent="0.25">
      <c r="A24" s="14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208"/>
      <c r="M24" s="48"/>
      <c r="N24" s="205"/>
      <c r="O24" s="47"/>
      <c r="P24" s="50"/>
      <c r="Q24" s="50"/>
      <c r="R24" s="50"/>
      <c r="S24" s="50"/>
      <c r="T24" s="51">
        <f t="shared" si="1"/>
        <v>0</v>
      </c>
      <c r="U24" s="51">
        <f t="shared" si="1"/>
        <v>0</v>
      </c>
      <c r="V24" s="51">
        <f t="shared" si="1"/>
        <v>0</v>
      </c>
      <c r="W24" s="51">
        <f t="shared" si="1"/>
        <v>0</v>
      </c>
      <c r="X24" s="51">
        <f t="shared" si="1"/>
        <v>0</v>
      </c>
      <c r="Y24" s="51">
        <f t="shared" si="2"/>
        <v>0</v>
      </c>
      <c r="Z24" s="49"/>
      <c r="AA24" s="49"/>
      <c r="AB24" s="15"/>
      <c r="AC24" s="15"/>
      <c r="AD24" s="15"/>
      <c r="AE24" s="15"/>
    </row>
    <row r="25" spans="1:31" x14ac:dyDescent="0.25">
      <c r="A25" s="143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208"/>
      <c r="M25" s="48"/>
      <c r="N25" s="205"/>
      <c r="O25" s="47"/>
      <c r="P25" s="50"/>
      <c r="Q25" s="50"/>
      <c r="R25" s="50"/>
      <c r="S25" s="50"/>
      <c r="T25" s="51">
        <f t="shared" si="1"/>
        <v>0</v>
      </c>
      <c r="U25" s="51">
        <f t="shared" si="1"/>
        <v>0</v>
      </c>
      <c r="V25" s="51">
        <f t="shared" si="1"/>
        <v>0</v>
      </c>
      <c r="W25" s="51">
        <f t="shared" si="1"/>
        <v>0</v>
      </c>
      <c r="X25" s="51">
        <f t="shared" si="1"/>
        <v>0</v>
      </c>
      <c r="Y25" s="51">
        <f t="shared" si="2"/>
        <v>0</v>
      </c>
      <c r="Z25" s="49"/>
      <c r="AA25" s="49"/>
      <c r="AB25" s="15"/>
      <c r="AC25" s="15"/>
      <c r="AD25" s="15"/>
      <c r="AE25" s="15"/>
    </row>
    <row r="26" spans="1:31" x14ac:dyDescent="0.25">
      <c r="A26" s="14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208"/>
      <c r="M26" s="48"/>
      <c r="N26" s="205"/>
      <c r="O26" s="47"/>
      <c r="P26" s="50"/>
      <c r="Q26" s="50"/>
      <c r="R26" s="50"/>
      <c r="S26" s="50"/>
      <c r="T26" s="51">
        <f t="shared" si="1"/>
        <v>0</v>
      </c>
      <c r="U26" s="51">
        <f t="shared" si="1"/>
        <v>0</v>
      </c>
      <c r="V26" s="51">
        <f t="shared" si="1"/>
        <v>0</v>
      </c>
      <c r="W26" s="51">
        <f t="shared" si="1"/>
        <v>0</v>
      </c>
      <c r="X26" s="51">
        <f t="shared" si="1"/>
        <v>0</v>
      </c>
      <c r="Y26" s="51">
        <f t="shared" si="2"/>
        <v>0</v>
      </c>
      <c r="Z26" s="49"/>
      <c r="AA26" s="49"/>
      <c r="AB26" s="15"/>
      <c r="AC26" s="15"/>
      <c r="AD26" s="15"/>
      <c r="AE26" s="15"/>
    </row>
    <row r="27" spans="1:31" x14ac:dyDescent="0.25">
      <c r="A27" s="14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205"/>
      <c r="O27" s="47"/>
      <c r="P27" s="50"/>
      <c r="Q27" s="50"/>
      <c r="R27" s="50"/>
      <c r="S27" s="50"/>
      <c r="T27" s="51">
        <f t="shared" ref="T27:X40" si="4">IF($N27="Pending",0,$N27*O27)</f>
        <v>0</v>
      </c>
      <c r="U27" s="51">
        <f t="shared" si="4"/>
        <v>0</v>
      </c>
      <c r="V27" s="51">
        <f t="shared" si="4"/>
        <v>0</v>
      </c>
      <c r="W27" s="51">
        <f t="shared" si="4"/>
        <v>0</v>
      </c>
      <c r="X27" s="51">
        <f t="shared" si="4"/>
        <v>0</v>
      </c>
      <c r="Y27" s="51">
        <f t="shared" si="2"/>
        <v>0</v>
      </c>
      <c r="Z27" s="49"/>
      <c r="AA27" s="49"/>
      <c r="AB27" s="15"/>
      <c r="AC27" s="15"/>
      <c r="AD27" s="15"/>
      <c r="AE27" s="15"/>
    </row>
    <row r="28" spans="1:31" x14ac:dyDescent="0.25">
      <c r="A28" s="14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205"/>
      <c r="O28" s="47"/>
      <c r="P28" s="50"/>
      <c r="Q28" s="50"/>
      <c r="R28" s="50"/>
      <c r="S28" s="50"/>
      <c r="T28" s="51">
        <f t="shared" si="4"/>
        <v>0</v>
      </c>
      <c r="U28" s="51">
        <f t="shared" si="4"/>
        <v>0</v>
      </c>
      <c r="V28" s="51">
        <f t="shared" si="4"/>
        <v>0</v>
      </c>
      <c r="W28" s="51">
        <f t="shared" si="4"/>
        <v>0</v>
      </c>
      <c r="X28" s="51">
        <f t="shared" si="4"/>
        <v>0</v>
      </c>
      <c r="Y28" s="51">
        <f t="shared" si="2"/>
        <v>0</v>
      </c>
      <c r="Z28" s="49"/>
      <c r="AA28" s="49"/>
      <c r="AB28" s="15"/>
      <c r="AC28" s="15"/>
      <c r="AD28" s="15"/>
      <c r="AE28" s="15"/>
    </row>
    <row r="29" spans="1:31" x14ac:dyDescent="0.25">
      <c r="A29" s="14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205"/>
      <c r="O29" s="47"/>
      <c r="P29" s="50"/>
      <c r="Q29" s="50"/>
      <c r="R29" s="50"/>
      <c r="S29" s="50"/>
      <c r="T29" s="51">
        <f t="shared" si="4"/>
        <v>0</v>
      </c>
      <c r="U29" s="51">
        <f t="shared" si="4"/>
        <v>0</v>
      </c>
      <c r="V29" s="51">
        <f t="shared" si="4"/>
        <v>0</v>
      </c>
      <c r="W29" s="51">
        <f t="shared" si="4"/>
        <v>0</v>
      </c>
      <c r="X29" s="51">
        <f t="shared" si="4"/>
        <v>0</v>
      </c>
      <c r="Y29" s="51">
        <f t="shared" si="2"/>
        <v>0</v>
      </c>
      <c r="Z29" s="49"/>
      <c r="AA29" s="49"/>
      <c r="AB29" s="15"/>
      <c r="AC29" s="15"/>
      <c r="AD29" s="15"/>
      <c r="AE29" s="15"/>
    </row>
    <row r="30" spans="1:31" x14ac:dyDescent="0.25">
      <c r="A30" s="14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205"/>
      <c r="O30" s="47"/>
      <c r="P30" s="50"/>
      <c r="Q30" s="50"/>
      <c r="R30" s="50"/>
      <c r="S30" s="50"/>
      <c r="T30" s="51">
        <f>IF($N30="Pending",0,$N30*O30)</f>
        <v>0</v>
      </c>
      <c r="U30" s="51">
        <f>IF($N30="Pending",0,$N30*P30)</f>
        <v>0</v>
      </c>
      <c r="V30" s="51">
        <f>IF($N30="Pending",0,$N30*Q30)</f>
        <v>0</v>
      </c>
      <c r="W30" s="51">
        <f>IF($N30="Pending",0,$N30*R30)</f>
        <v>0</v>
      </c>
      <c r="X30" s="51">
        <f>IF($N30="Pending",0,$N30*S30)</f>
        <v>0</v>
      </c>
      <c r="Y30" s="51">
        <f>SUM(T30:X30)</f>
        <v>0</v>
      </c>
      <c r="Z30" s="49"/>
      <c r="AA30" s="49"/>
      <c r="AB30" s="15"/>
      <c r="AC30" s="15"/>
      <c r="AD30" s="15"/>
      <c r="AE30" s="15"/>
    </row>
    <row r="31" spans="1:31" x14ac:dyDescent="0.25">
      <c r="A31" s="14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205"/>
      <c r="O31" s="47"/>
      <c r="P31" s="50"/>
      <c r="Q31" s="50"/>
      <c r="R31" s="50"/>
      <c r="S31" s="50"/>
      <c r="T31" s="51">
        <f t="shared" ref="T31:X31" si="5">IF($N31="Pending",0,$N31*O31)</f>
        <v>0</v>
      </c>
      <c r="U31" s="51">
        <f t="shared" si="5"/>
        <v>0</v>
      </c>
      <c r="V31" s="51">
        <f t="shared" si="5"/>
        <v>0</v>
      </c>
      <c r="W31" s="51">
        <f t="shared" si="5"/>
        <v>0</v>
      </c>
      <c r="X31" s="51">
        <f t="shared" si="5"/>
        <v>0</v>
      </c>
      <c r="Y31" s="51">
        <f t="shared" ref="Y31" si="6">SUM(T31:X31)</f>
        <v>0</v>
      </c>
      <c r="Z31" s="49"/>
      <c r="AA31" s="49"/>
      <c r="AB31" s="15"/>
      <c r="AC31" s="15"/>
      <c r="AD31" s="15"/>
      <c r="AE31" s="15"/>
    </row>
    <row r="32" spans="1:31" x14ac:dyDescent="0.25">
      <c r="A32" s="14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205"/>
      <c r="O32" s="47"/>
      <c r="P32" s="50"/>
      <c r="Q32" s="50"/>
      <c r="R32" s="50"/>
      <c r="S32" s="50"/>
      <c r="T32" s="51">
        <f t="shared" si="4"/>
        <v>0</v>
      </c>
      <c r="U32" s="51">
        <f t="shared" si="4"/>
        <v>0</v>
      </c>
      <c r="V32" s="51">
        <f t="shared" si="4"/>
        <v>0</v>
      </c>
      <c r="W32" s="51">
        <f t="shared" si="4"/>
        <v>0</v>
      </c>
      <c r="X32" s="51">
        <f t="shared" si="4"/>
        <v>0</v>
      </c>
      <c r="Y32" s="51">
        <f t="shared" si="2"/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205"/>
      <c r="O33" s="47"/>
      <c r="P33" s="50"/>
      <c r="Q33" s="50"/>
      <c r="R33" s="50"/>
      <c r="S33" s="50"/>
      <c r="T33" s="51">
        <f>IF($N33="Pending",0,$N33*O33)</f>
        <v>0</v>
      </c>
      <c r="U33" s="51">
        <f>IF($N33="Pending",0,$N33*P33)</f>
        <v>0</v>
      </c>
      <c r="V33" s="51">
        <f>IF($N33="Pending",0,$N33*Q33)</f>
        <v>0</v>
      </c>
      <c r="W33" s="51">
        <f>IF($N33="Pending",0,$N33*R33)</f>
        <v>0</v>
      </c>
      <c r="X33" s="51">
        <f>IF($N33="Pending",0,$N33*S33)</f>
        <v>0</v>
      </c>
      <c r="Y33" s="51">
        <f>SUM(T33:X33)</f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205"/>
      <c r="O34" s="47"/>
      <c r="P34" s="50"/>
      <c r="Q34" s="50"/>
      <c r="R34" s="50"/>
      <c r="S34" s="50"/>
      <c r="T34" s="51">
        <f t="shared" si="4"/>
        <v>0</v>
      </c>
      <c r="U34" s="51">
        <f t="shared" si="4"/>
        <v>0</v>
      </c>
      <c r="V34" s="51">
        <f t="shared" si="4"/>
        <v>0</v>
      </c>
      <c r="W34" s="51">
        <f t="shared" si="4"/>
        <v>0</v>
      </c>
      <c r="X34" s="51">
        <f t="shared" si="4"/>
        <v>0</v>
      </c>
      <c r="Y34" s="51">
        <f t="shared" si="2"/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205"/>
      <c r="O35" s="47"/>
      <c r="P35" s="50"/>
      <c r="Q35" s="50"/>
      <c r="R35" s="50"/>
      <c r="S35" s="50"/>
      <c r="T35" s="51">
        <f t="shared" si="4"/>
        <v>0</v>
      </c>
      <c r="U35" s="51">
        <f t="shared" si="4"/>
        <v>0</v>
      </c>
      <c r="V35" s="51">
        <f t="shared" si="4"/>
        <v>0</v>
      </c>
      <c r="W35" s="51">
        <f t="shared" si="4"/>
        <v>0</v>
      </c>
      <c r="X35" s="51">
        <f t="shared" si="4"/>
        <v>0</v>
      </c>
      <c r="Y35" s="51">
        <f t="shared" si="2"/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205"/>
      <c r="O36" s="47"/>
      <c r="P36" s="50"/>
      <c r="Q36" s="50"/>
      <c r="R36" s="50"/>
      <c r="S36" s="50"/>
      <c r="T36" s="51">
        <f t="shared" si="4"/>
        <v>0</v>
      </c>
      <c r="U36" s="51">
        <f t="shared" si="4"/>
        <v>0</v>
      </c>
      <c r="V36" s="51">
        <f t="shared" si="4"/>
        <v>0</v>
      </c>
      <c r="W36" s="51">
        <f t="shared" si="4"/>
        <v>0</v>
      </c>
      <c r="X36" s="51">
        <f t="shared" si="4"/>
        <v>0</v>
      </c>
      <c r="Y36" s="51">
        <f t="shared" si="2"/>
        <v>0</v>
      </c>
      <c r="Z36" s="49"/>
      <c r="AA36" s="49"/>
      <c r="AB36" s="15"/>
      <c r="AC36" s="15"/>
      <c r="AD36" s="15"/>
      <c r="AE36" s="15"/>
    </row>
    <row r="37" spans="1:31" x14ac:dyDescent="0.25">
      <c r="A37" s="143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205"/>
      <c r="O37" s="47"/>
      <c r="P37" s="50"/>
      <c r="Q37" s="50"/>
      <c r="R37" s="50"/>
      <c r="S37" s="50"/>
      <c r="T37" s="51">
        <f t="shared" si="4"/>
        <v>0</v>
      </c>
      <c r="U37" s="51">
        <f t="shared" si="4"/>
        <v>0</v>
      </c>
      <c r="V37" s="51">
        <f t="shared" si="4"/>
        <v>0</v>
      </c>
      <c r="W37" s="51">
        <f t="shared" si="4"/>
        <v>0</v>
      </c>
      <c r="X37" s="51">
        <f t="shared" si="4"/>
        <v>0</v>
      </c>
      <c r="Y37" s="51">
        <f t="shared" si="2"/>
        <v>0</v>
      </c>
      <c r="Z37" s="49"/>
      <c r="AA37" s="49"/>
      <c r="AB37" s="15"/>
      <c r="AC37" s="15"/>
      <c r="AD37" s="15"/>
      <c r="AE37" s="15"/>
    </row>
    <row r="38" spans="1:31" x14ac:dyDescent="0.25">
      <c r="A38" s="14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205"/>
      <c r="O38" s="47"/>
      <c r="P38" s="50"/>
      <c r="Q38" s="50"/>
      <c r="R38" s="50"/>
      <c r="S38" s="50"/>
      <c r="T38" s="51">
        <f t="shared" si="4"/>
        <v>0</v>
      </c>
      <c r="U38" s="51">
        <f t="shared" si="4"/>
        <v>0</v>
      </c>
      <c r="V38" s="51">
        <f t="shared" si="4"/>
        <v>0</v>
      </c>
      <c r="W38" s="51">
        <f t="shared" si="4"/>
        <v>0</v>
      </c>
      <c r="X38" s="51">
        <f t="shared" si="4"/>
        <v>0</v>
      </c>
      <c r="Y38" s="51">
        <f t="shared" si="2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205"/>
      <c r="O39" s="47"/>
      <c r="P39" s="50"/>
      <c r="Q39" s="50"/>
      <c r="R39" s="50"/>
      <c r="S39" s="50"/>
      <c r="T39" s="51">
        <f t="shared" si="4"/>
        <v>0</v>
      </c>
      <c r="U39" s="51">
        <f t="shared" si="4"/>
        <v>0</v>
      </c>
      <c r="V39" s="51">
        <f t="shared" si="4"/>
        <v>0</v>
      </c>
      <c r="W39" s="51">
        <f t="shared" si="4"/>
        <v>0</v>
      </c>
      <c r="X39" s="51">
        <f t="shared" si="4"/>
        <v>0</v>
      </c>
      <c r="Y39" s="51">
        <f t="shared" si="2"/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205"/>
      <c r="O40" s="47"/>
      <c r="P40" s="50"/>
      <c r="Q40" s="50"/>
      <c r="R40" s="50"/>
      <c r="S40" s="50"/>
      <c r="T40" s="51">
        <f t="shared" si="4"/>
        <v>0</v>
      </c>
      <c r="U40" s="51">
        <f t="shared" si="4"/>
        <v>0</v>
      </c>
      <c r="V40" s="51">
        <f t="shared" si="4"/>
        <v>0</v>
      </c>
      <c r="W40" s="51">
        <f t="shared" si="4"/>
        <v>0</v>
      </c>
      <c r="X40" s="51">
        <f t="shared" si="4"/>
        <v>0</v>
      </c>
      <c r="Y40" s="51">
        <f t="shared" si="2"/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205"/>
      <c r="O41" s="47"/>
      <c r="P41" s="50"/>
      <c r="Q41" s="50"/>
      <c r="R41" s="50"/>
      <c r="S41" s="50"/>
      <c r="T41" s="51">
        <f t="shared" ref="T41:X49" si="7">IF($N41="Pending",0,$N41*O41)</f>
        <v>0</v>
      </c>
      <c r="U41" s="51">
        <f t="shared" si="7"/>
        <v>0</v>
      </c>
      <c r="V41" s="51">
        <f t="shared" si="7"/>
        <v>0</v>
      </c>
      <c r="W41" s="51">
        <f t="shared" si="7"/>
        <v>0</v>
      </c>
      <c r="X41" s="51">
        <f t="shared" si="7"/>
        <v>0</v>
      </c>
      <c r="Y41" s="51">
        <f>SUM(T41:X41)</f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205"/>
      <c r="O42" s="47"/>
      <c r="P42" s="50"/>
      <c r="Q42" s="50"/>
      <c r="R42" s="50"/>
      <c r="S42" s="50"/>
      <c r="T42" s="51">
        <f t="shared" si="7"/>
        <v>0</v>
      </c>
      <c r="U42" s="51">
        <f t="shared" si="7"/>
        <v>0</v>
      </c>
      <c r="V42" s="51">
        <f t="shared" si="7"/>
        <v>0</v>
      </c>
      <c r="W42" s="51">
        <f t="shared" si="7"/>
        <v>0</v>
      </c>
      <c r="X42" s="51">
        <f t="shared" si="7"/>
        <v>0</v>
      </c>
      <c r="Y42" s="51">
        <f t="shared" ref="Y42:Y43" si="8">SUM(T42:X42)</f>
        <v>0</v>
      </c>
      <c r="Z42" s="49"/>
      <c r="AA42" s="49"/>
      <c r="AB42" s="15"/>
      <c r="AC42" s="15"/>
      <c r="AD42" s="15"/>
      <c r="AE42" s="15"/>
    </row>
    <row r="43" spans="1:31" x14ac:dyDescent="0.25">
      <c r="A43" s="143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205"/>
      <c r="O43" s="47"/>
      <c r="P43" s="50"/>
      <c r="Q43" s="50"/>
      <c r="R43" s="50"/>
      <c r="S43" s="50"/>
      <c r="T43" s="51">
        <f t="shared" si="7"/>
        <v>0</v>
      </c>
      <c r="U43" s="51">
        <f t="shared" si="7"/>
        <v>0</v>
      </c>
      <c r="V43" s="51">
        <f t="shared" si="7"/>
        <v>0</v>
      </c>
      <c r="W43" s="51">
        <f t="shared" si="7"/>
        <v>0</v>
      </c>
      <c r="X43" s="51">
        <f t="shared" si="7"/>
        <v>0</v>
      </c>
      <c r="Y43" s="51">
        <f t="shared" si="8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205"/>
      <c r="O44" s="47"/>
      <c r="P44" s="50"/>
      <c r="Q44" s="50"/>
      <c r="R44" s="50"/>
      <c r="S44" s="50"/>
      <c r="T44" s="51">
        <f t="shared" si="7"/>
        <v>0</v>
      </c>
      <c r="U44" s="51">
        <f t="shared" si="7"/>
        <v>0</v>
      </c>
      <c r="V44" s="51">
        <f t="shared" si="7"/>
        <v>0</v>
      </c>
      <c r="W44" s="51">
        <f t="shared" si="7"/>
        <v>0</v>
      </c>
      <c r="X44" s="51">
        <f t="shared" si="7"/>
        <v>0</v>
      </c>
      <c r="Y44" s="51">
        <f t="shared" si="2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205"/>
      <c r="O45" s="47"/>
      <c r="P45" s="50"/>
      <c r="Q45" s="50"/>
      <c r="R45" s="50"/>
      <c r="S45" s="50"/>
      <c r="T45" s="51">
        <f t="shared" si="7"/>
        <v>0</v>
      </c>
      <c r="U45" s="51">
        <f t="shared" si="7"/>
        <v>0</v>
      </c>
      <c r="V45" s="51">
        <f t="shared" si="7"/>
        <v>0</v>
      </c>
      <c r="W45" s="51">
        <f t="shared" si="7"/>
        <v>0</v>
      </c>
      <c r="X45" s="51">
        <f t="shared" si="7"/>
        <v>0</v>
      </c>
      <c r="Y45" s="51">
        <f t="shared" si="2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205"/>
      <c r="O46" s="47"/>
      <c r="P46" s="50"/>
      <c r="Q46" s="50"/>
      <c r="R46" s="50"/>
      <c r="S46" s="50"/>
      <c r="T46" s="51">
        <f t="shared" si="7"/>
        <v>0</v>
      </c>
      <c r="U46" s="51">
        <f t="shared" si="7"/>
        <v>0</v>
      </c>
      <c r="V46" s="51">
        <f t="shared" si="7"/>
        <v>0</v>
      </c>
      <c r="W46" s="51">
        <f t="shared" si="7"/>
        <v>0</v>
      </c>
      <c r="X46" s="51">
        <f t="shared" si="7"/>
        <v>0</v>
      </c>
      <c r="Y46" s="51">
        <f t="shared" si="2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205"/>
      <c r="O47" s="47"/>
      <c r="P47" s="50"/>
      <c r="Q47" s="50"/>
      <c r="R47" s="50"/>
      <c r="S47" s="50"/>
      <c r="T47" s="51">
        <f t="shared" si="7"/>
        <v>0</v>
      </c>
      <c r="U47" s="51">
        <f t="shared" si="7"/>
        <v>0</v>
      </c>
      <c r="V47" s="51">
        <f t="shared" si="7"/>
        <v>0</v>
      </c>
      <c r="W47" s="51">
        <f t="shared" si="7"/>
        <v>0</v>
      </c>
      <c r="X47" s="51">
        <f t="shared" si="7"/>
        <v>0</v>
      </c>
      <c r="Y47" s="51">
        <f t="shared" si="2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205"/>
      <c r="O48" s="47"/>
      <c r="P48" s="50"/>
      <c r="Q48" s="50"/>
      <c r="R48" s="50"/>
      <c r="S48" s="50"/>
      <c r="T48" s="51">
        <f t="shared" si="7"/>
        <v>0</v>
      </c>
      <c r="U48" s="51">
        <f t="shared" si="7"/>
        <v>0</v>
      </c>
      <c r="V48" s="51">
        <f t="shared" si="7"/>
        <v>0</v>
      </c>
      <c r="W48" s="51">
        <f t="shared" si="7"/>
        <v>0</v>
      </c>
      <c r="X48" s="51">
        <f t="shared" si="7"/>
        <v>0</v>
      </c>
      <c r="Y48" s="51">
        <f t="shared" si="2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205"/>
      <c r="O49" s="47"/>
      <c r="P49" s="50"/>
      <c r="Q49" s="50"/>
      <c r="R49" s="50"/>
      <c r="S49" s="50"/>
      <c r="T49" s="51">
        <f t="shared" si="7"/>
        <v>0</v>
      </c>
      <c r="U49" s="51">
        <f t="shared" si="7"/>
        <v>0</v>
      </c>
      <c r="V49" s="51">
        <f t="shared" si="7"/>
        <v>0</v>
      </c>
      <c r="W49" s="51">
        <f t="shared" si="7"/>
        <v>0</v>
      </c>
      <c r="X49" s="51">
        <f t="shared" si="7"/>
        <v>0</v>
      </c>
      <c r="Y49" s="51">
        <f t="shared" si="2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205"/>
      <c r="O50" s="47"/>
      <c r="P50" s="50"/>
      <c r="Q50" s="50"/>
      <c r="R50" s="50"/>
      <c r="S50" s="50"/>
      <c r="T50" s="51">
        <f t="shared" ref="T50:X66" si="9">IF($N50="Pending",0,$N50*O50)</f>
        <v>0</v>
      </c>
      <c r="U50" s="51">
        <f t="shared" si="9"/>
        <v>0</v>
      </c>
      <c r="V50" s="51">
        <f t="shared" si="9"/>
        <v>0</v>
      </c>
      <c r="W50" s="51">
        <f t="shared" si="9"/>
        <v>0</v>
      </c>
      <c r="X50" s="51">
        <f t="shared" si="9"/>
        <v>0</v>
      </c>
      <c r="Y50" s="51">
        <f t="shared" ref="Y50:Y62" si="10">SUM(T50:X50)</f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205"/>
      <c r="O51" s="47"/>
      <c r="P51" s="50"/>
      <c r="Q51" s="50"/>
      <c r="R51" s="50"/>
      <c r="S51" s="50"/>
      <c r="T51" s="51">
        <f t="shared" si="9"/>
        <v>0</v>
      </c>
      <c r="U51" s="51">
        <f t="shared" si="9"/>
        <v>0</v>
      </c>
      <c r="V51" s="51">
        <f t="shared" si="9"/>
        <v>0</v>
      </c>
      <c r="W51" s="51">
        <f t="shared" si="9"/>
        <v>0</v>
      </c>
      <c r="X51" s="51">
        <f t="shared" si="9"/>
        <v>0</v>
      </c>
      <c r="Y51" s="51">
        <f t="shared" si="10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205"/>
      <c r="O52" s="47"/>
      <c r="P52" s="50"/>
      <c r="Q52" s="50"/>
      <c r="R52" s="50"/>
      <c r="S52" s="50"/>
      <c r="T52" s="51">
        <f t="shared" si="9"/>
        <v>0</v>
      </c>
      <c r="U52" s="51">
        <f t="shared" si="9"/>
        <v>0</v>
      </c>
      <c r="V52" s="51">
        <f t="shared" si="9"/>
        <v>0</v>
      </c>
      <c r="W52" s="51">
        <f t="shared" si="9"/>
        <v>0</v>
      </c>
      <c r="X52" s="51">
        <f t="shared" si="9"/>
        <v>0</v>
      </c>
      <c r="Y52" s="51">
        <f t="shared" si="10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205"/>
      <c r="O53" s="47"/>
      <c r="P53" s="50"/>
      <c r="Q53" s="50"/>
      <c r="R53" s="50"/>
      <c r="S53" s="50"/>
      <c r="T53" s="51">
        <f t="shared" si="9"/>
        <v>0</v>
      </c>
      <c r="U53" s="51">
        <f t="shared" si="9"/>
        <v>0</v>
      </c>
      <c r="V53" s="51">
        <f t="shared" si="9"/>
        <v>0</v>
      </c>
      <c r="W53" s="51">
        <f t="shared" si="9"/>
        <v>0</v>
      </c>
      <c r="X53" s="51">
        <f t="shared" si="9"/>
        <v>0</v>
      </c>
      <c r="Y53" s="51">
        <f t="shared" si="10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205"/>
      <c r="O54" s="47"/>
      <c r="P54" s="50"/>
      <c r="Q54" s="50"/>
      <c r="R54" s="50"/>
      <c r="S54" s="50"/>
      <c r="T54" s="51">
        <f t="shared" si="9"/>
        <v>0</v>
      </c>
      <c r="U54" s="51">
        <f t="shared" si="9"/>
        <v>0</v>
      </c>
      <c r="V54" s="51">
        <f t="shared" si="9"/>
        <v>0</v>
      </c>
      <c r="W54" s="51">
        <f t="shared" si="9"/>
        <v>0</v>
      </c>
      <c r="X54" s="51">
        <f t="shared" si="9"/>
        <v>0</v>
      </c>
      <c r="Y54" s="51">
        <f t="shared" si="10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205"/>
      <c r="O55" s="47"/>
      <c r="P55" s="50"/>
      <c r="Q55" s="50"/>
      <c r="R55" s="50"/>
      <c r="S55" s="50"/>
      <c r="T55" s="51">
        <f t="shared" si="9"/>
        <v>0</v>
      </c>
      <c r="U55" s="51">
        <f t="shared" si="9"/>
        <v>0</v>
      </c>
      <c r="V55" s="51">
        <f t="shared" si="9"/>
        <v>0</v>
      </c>
      <c r="W55" s="51">
        <f t="shared" si="9"/>
        <v>0</v>
      </c>
      <c r="X55" s="51">
        <f t="shared" si="9"/>
        <v>0</v>
      </c>
      <c r="Y55" s="51">
        <f t="shared" si="10"/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205"/>
      <c r="O56" s="47"/>
      <c r="P56" s="50"/>
      <c r="Q56" s="50"/>
      <c r="R56" s="50"/>
      <c r="S56" s="50"/>
      <c r="T56" s="51">
        <f t="shared" si="9"/>
        <v>0</v>
      </c>
      <c r="U56" s="51">
        <f t="shared" si="9"/>
        <v>0</v>
      </c>
      <c r="V56" s="51">
        <f t="shared" si="9"/>
        <v>0</v>
      </c>
      <c r="W56" s="51">
        <f t="shared" si="9"/>
        <v>0</v>
      </c>
      <c r="X56" s="51">
        <f t="shared" si="9"/>
        <v>0</v>
      </c>
      <c r="Y56" s="51">
        <f t="shared" si="10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205"/>
      <c r="O57" s="47"/>
      <c r="P57" s="50"/>
      <c r="Q57" s="50"/>
      <c r="R57" s="50"/>
      <c r="S57" s="50"/>
      <c r="T57" s="51">
        <f t="shared" si="9"/>
        <v>0</v>
      </c>
      <c r="U57" s="51">
        <f t="shared" si="9"/>
        <v>0</v>
      </c>
      <c r="V57" s="51">
        <f t="shared" si="9"/>
        <v>0</v>
      </c>
      <c r="W57" s="51">
        <f t="shared" si="9"/>
        <v>0</v>
      </c>
      <c r="X57" s="51">
        <f t="shared" si="9"/>
        <v>0</v>
      </c>
      <c r="Y57" s="51">
        <f t="shared" si="10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205"/>
      <c r="O58" s="47"/>
      <c r="P58" s="50"/>
      <c r="Q58" s="50"/>
      <c r="R58" s="50"/>
      <c r="S58" s="50"/>
      <c r="T58" s="51">
        <f t="shared" si="9"/>
        <v>0</v>
      </c>
      <c r="U58" s="51">
        <f t="shared" si="9"/>
        <v>0</v>
      </c>
      <c r="V58" s="51">
        <f t="shared" si="9"/>
        <v>0</v>
      </c>
      <c r="W58" s="51">
        <f t="shared" si="9"/>
        <v>0</v>
      </c>
      <c r="X58" s="51">
        <f t="shared" si="9"/>
        <v>0</v>
      </c>
      <c r="Y58" s="51">
        <f t="shared" si="10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205"/>
      <c r="O59" s="47"/>
      <c r="P59" s="50"/>
      <c r="Q59" s="50"/>
      <c r="R59" s="50"/>
      <c r="S59" s="50"/>
      <c r="T59" s="51">
        <f t="shared" si="9"/>
        <v>0</v>
      </c>
      <c r="U59" s="51">
        <f t="shared" si="9"/>
        <v>0</v>
      </c>
      <c r="V59" s="51">
        <f t="shared" si="9"/>
        <v>0</v>
      </c>
      <c r="W59" s="51">
        <f t="shared" si="9"/>
        <v>0</v>
      </c>
      <c r="X59" s="51">
        <f t="shared" si="9"/>
        <v>0</v>
      </c>
      <c r="Y59" s="51">
        <f t="shared" si="10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205"/>
      <c r="O60" s="47"/>
      <c r="P60" s="50"/>
      <c r="Q60" s="50"/>
      <c r="R60" s="50"/>
      <c r="S60" s="50"/>
      <c r="T60" s="51">
        <f t="shared" si="9"/>
        <v>0</v>
      </c>
      <c r="U60" s="51">
        <f t="shared" si="9"/>
        <v>0</v>
      </c>
      <c r="V60" s="51">
        <f t="shared" si="9"/>
        <v>0</v>
      </c>
      <c r="W60" s="51">
        <f t="shared" si="9"/>
        <v>0</v>
      </c>
      <c r="X60" s="51">
        <f t="shared" si="9"/>
        <v>0</v>
      </c>
      <c r="Y60" s="51">
        <f t="shared" si="10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205"/>
      <c r="O61" s="47"/>
      <c r="P61" s="50"/>
      <c r="Q61" s="50"/>
      <c r="R61" s="50"/>
      <c r="S61" s="50"/>
      <c r="T61" s="51">
        <f t="shared" si="9"/>
        <v>0</v>
      </c>
      <c r="U61" s="51">
        <f t="shared" si="9"/>
        <v>0</v>
      </c>
      <c r="V61" s="51">
        <f t="shared" si="9"/>
        <v>0</v>
      </c>
      <c r="W61" s="51">
        <f t="shared" si="9"/>
        <v>0</v>
      </c>
      <c r="X61" s="51">
        <f t="shared" si="9"/>
        <v>0</v>
      </c>
      <c r="Y61" s="51">
        <f t="shared" si="10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205"/>
      <c r="O62" s="47"/>
      <c r="P62" s="50"/>
      <c r="Q62" s="50"/>
      <c r="R62" s="50"/>
      <c r="S62" s="50"/>
      <c r="T62" s="51">
        <f t="shared" si="9"/>
        <v>0</v>
      </c>
      <c r="U62" s="51">
        <f t="shared" si="9"/>
        <v>0</v>
      </c>
      <c r="V62" s="51">
        <f t="shared" si="9"/>
        <v>0</v>
      </c>
      <c r="W62" s="51">
        <f t="shared" si="9"/>
        <v>0</v>
      </c>
      <c r="X62" s="51">
        <f t="shared" si="9"/>
        <v>0</v>
      </c>
      <c r="Y62" s="51">
        <f t="shared" si="10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205"/>
      <c r="O63" s="47"/>
      <c r="P63" s="50"/>
      <c r="Q63" s="50"/>
      <c r="R63" s="50"/>
      <c r="S63" s="50"/>
      <c r="T63" s="51">
        <f t="shared" si="9"/>
        <v>0</v>
      </c>
      <c r="U63" s="51">
        <f t="shared" si="9"/>
        <v>0</v>
      </c>
      <c r="V63" s="51">
        <f t="shared" si="9"/>
        <v>0</v>
      </c>
      <c r="W63" s="51">
        <f t="shared" si="9"/>
        <v>0</v>
      </c>
      <c r="X63" s="51">
        <f t="shared" si="9"/>
        <v>0</v>
      </c>
      <c r="Y63" s="51">
        <f t="shared" ref="Y63:Y106" si="11">SUM(T63:X63)</f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205"/>
      <c r="O64" s="47"/>
      <c r="P64" s="50"/>
      <c r="Q64" s="50"/>
      <c r="R64" s="50"/>
      <c r="S64" s="50"/>
      <c r="T64" s="51">
        <f t="shared" si="9"/>
        <v>0</v>
      </c>
      <c r="U64" s="51">
        <f t="shared" si="9"/>
        <v>0</v>
      </c>
      <c r="V64" s="51">
        <f t="shared" si="9"/>
        <v>0</v>
      </c>
      <c r="W64" s="51">
        <f t="shared" si="9"/>
        <v>0</v>
      </c>
      <c r="X64" s="51">
        <f t="shared" si="9"/>
        <v>0</v>
      </c>
      <c r="Y64" s="51">
        <f t="shared" si="11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205"/>
      <c r="O65" s="47"/>
      <c r="P65" s="50"/>
      <c r="Q65" s="50"/>
      <c r="R65" s="50"/>
      <c r="S65" s="50"/>
      <c r="T65" s="51">
        <f t="shared" si="9"/>
        <v>0</v>
      </c>
      <c r="U65" s="51">
        <f t="shared" si="9"/>
        <v>0</v>
      </c>
      <c r="V65" s="51">
        <f t="shared" si="9"/>
        <v>0</v>
      </c>
      <c r="W65" s="51">
        <f t="shared" si="9"/>
        <v>0</v>
      </c>
      <c r="X65" s="51">
        <f t="shared" si="9"/>
        <v>0</v>
      </c>
      <c r="Y65" s="51">
        <f t="shared" si="11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205"/>
      <c r="O66" s="47"/>
      <c r="P66" s="50"/>
      <c r="Q66" s="50"/>
      <c r="R66" s="50"/>
      <c r="S66" s="50"/>
      <c r="T66" s="51">
        <f t="shared" si="9"/>
        <v>0</v>
      </c>
      <c r="U66" s="51">
        <f t="shared" si="9"/>
        <v>0</v>
      </c>
      <c r="V66" s="51">
        <f t="shared" si="9"/>
        <v>0</v>
      </c>
      <c r="W66" s="51">
        <f t="shared" si="9"/>
        <v>0</v>
      </c>
      <c r="X66" s="51">
        <f t="shared" si="9"/>
        <v>0</v>
      </c>
      <c r="Y66" s="51">
        <f t="shared" si="11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205"/>
      <c r="O67" s="47"/>
      <c r="P67" s="50"/>
      <c r="Q67" s="50"/>
      <c r="R67" s="50"/>
      <c r="S67" s="50"/>
      <c r="T67" s="51">
        <f t="shared" ref="T67:X106" si="12">IF($N67="Pending",0,$N67*O67)</f>
        <v>0</v>
      </c>
      <c r="U67" s="51">
        <f t="shared" si="12"/>
        <v>0</v>
      </c>
      <c r="V67" s="51">
        <f t="shared" si="12"/>
        <v>0</v>
      </c>
      <c r="W67" s="51">
        <f t="shared" si="12"/>
        <v>0</v>
      </c>
      <c r="X67" s="51">
        <f t="shared" si="12"/>
        <v>0</v>
      </c>
      <c r="Y67" s="51">
        <f t="shared" si="11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205"/>
      <c r="O68" s="47"/>
      <c r="P68" s="50"/>
      <c r="Q68" s="50"/>
      <c r="R68" s="50"/>
      <c r="S68" s="50"/>
      <c r="T68" s="51">
        <f t="shared" si="12"/>
        <v>0</v>
      </c>
      <c r="U68" s="51">
        <f t="shared" si="12"/>
        <v>0</v>
      </c>
      <c r="V68" s="51">
        <f t="shared" si="12"/>
        <v>0</v>
      </c>
      <c r="W68" s="51">
        <f t="shared" si="12"/>
        <v>0</v>
      </c>
      <c r="X68" s="51">
        <f t="shared" si="12"/>
        <v>0</v>
      </c>
      <c r="Y68" s="51">
        <f t="shared" si="11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205"/>
      <c r="O69" s="47"/>
      <c r="P69" s="50"/>
      <c r="Q69" s="50"/>
      <c r="R69" s="50"/>
      <c r="S69" s="50"/>
      <c r="T69" s="51">
        <f t="shared" si="12"/>
        <v>0</v>
      </c>
      <c r="U69" s="51">
        <f t="shared" si="12"/>
        <v>0</v>
      </c>
      <c r="V69" s="51">
        <f t="shared" si="12"/>
        <v>0</v>
      </c>
      <c r="W69" s="51">
        <f t="shared" si="12"/>
        <v>0</v>
      </c>
      <c r="X69" s="51">
        <f t="shared" si="12"/>
        <v>0</v>
      </c>
      <c r="Y69" s="51">
        <f t="shared" si="11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205"/>
      <c r="O70" s="47"/>
      <c r="P70" s="50"/>
      <c r="Q70" s="50"/>
      <c r="R70" s="50"/>
      <c r="S70" s="50"/>
      <c r="T70" s="51">
        <f t="shared" si="12"/>
        <v>0</v>
      </c>
      <c r="U70" s="51">
        <f t="shared" si="12"/>
        <v>0</v>
      </c>
      <c r="V70" s="51">
        <f t="shared" si="12"/>
        <v>0</v>
      </c>
      <c r="W70" s="51">
        <f t="shared" si="12"/>
        <v>0</v>
      </c>
      <c r="X70" s="51">
        <f t="shared" si="12"/>
        <v>0</v>
      </c>
      <c r="Y70" s="51">
        <f t="shared" si="11"/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205"/>
      <c r="O71" s="47"/>
      <c r="P71" s="50"/>
      <c r="Q71" s="50"/>
      <c r="R71" s="50"/>
      <c r="S71" s="50"/>
      <c r="T71" s="51">
        <f t="shared" si="12"/>
        <v>0</v>
      </c>
      <c r="U71" s="51">
        <f t="shared" si="12"/>
        <v>0</v>
      </c>
      <c r="V71" s="51">
        <f t="shared" si="12"/>
        <v>0</v>
      </c>
      <c r="W71" s="51">
        <f t="shared" si="12"/>
        <v>0</v>
      </c>
      <c r="X71" s="51">
        <f t="shared" si="12"/>
        <v>0</v>
      </c>
      <c r="Y71" s="51">
        <f t="shared" si="11"/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205"/>
      <c r="O72" s="47"/>
      <c r="P72" s="50"/>
      <c r="Q72" s="50"/>
      <c r="R72" s="50"/>
      <c r="S72" s="50"/>
      <c r="T72" s="51">
        <f t="shared" si="12"/>
        <v>0</v>
      </c>
      <c r="U72" s="51">
        <f t="shared" si="12"/>
        <v>0</v>
      </c>
      <c r="V72" s="51">
        <f t="shared" si="12"/>
        <v>0</v>
      </c>
      <c r="W72" s="51">
        <f t="shared" si="12"/>
        <v>0</v>
      </c>
      <c r="X72" s="51">
        <f t="shared" si="12"/>
        <v>0</v>
      </c>
      <c r="Y72" s="51">
        <f t="shared" si="11"/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205"/>
      <c r="O73" s="47"/>
      <c r="P73" s="50"/>
      <c r="Q73" s="50"/>
      <c r="R73" s="50"/>
      <c r="S73" s="50"/>
      <c r="T73" s="51">
        <f t="shared" si="12"/>
        <v>0</v>
      </c>
      <c r="U73" s="51">
        <f t="shared" si="12"/>
        <v>0</v>
      </c>
      <c r="V73" s="51">
        <f t="shared" si="12"/>
        <v>0</v>
      </c>
      <c r="W73" s="51">
        <f t="shared" si="12"/>
        <v>0</v>
      </c>
      <c r="X73" s="51">
        <f t="shared" si="12"/>
        <v>0</v>
      </c>
      <c r="Y73" s="51">
        <f t="shared" si="11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205"/>
      <c r="O74" s="47"/>
      <c r="P74" s="50"/>
      <c r="Q74" s="50"/>
      <c r="R74" s="50"/>
      <c r="S74" s="50"/>
      <c r="T74" s="51">
        <f t="shared" si="12"/>
        <v>0</v>
      </c>
      <c r="U74" s="51">
        <f t="shared" si="12"/>
        <v>0</v>
      </c>
      <c r="V74" s="51">
        <f t="shared" si="12"/>
        <v>0</v>
      </c>
      <c r="W74" s="51">
        <f t="shared" si="12"/>
        <v>0</v>
      </c>
      <c r="X74" s="51">
        <f t="shared" si="12"/>
        <v>0</v>
      </c>
      <c r="Y74" s="51">
        <f t="shared" si="11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205"/>
      <c r="O75" s="47"/>
      <c r="P75" s="50"/>
      <c r="Q75" s="50"/>
      <c r="R75" s="50"/>
      <c r="S75" s="50"/>
      <c r="T75" s="51">
        <f t="shared" si="12"/>
        <v>0</v>
      </c>
      <c r="U75" s="51">
        <f t="shared" si="12"/>
        <v>0</v>
      </c>
      <c r="V75" s="51">
        <f t="shared" si="12"/>
        <v>0</v>
      </c>
      <c r="W75" s="51">
        <f t="shared" si="12"/>
        <v>0</v>
      </c>
      <c r="X75" s="51">
        <f t="shared" si="12"/>
        <v>0</v>
      </c>
      <c r="Y75" s="51">
        <f t="shared" si="11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205"/>
      <c r="O76" s="47"/>
      <c r="P76" s="50"/>
      <c r="Q76" s="50"/>
      <c r="R76" s="50"/>
      <c r="S76" s="50"/>
      <c r="T76" s="51">
        <f t="shared" si="12"/>
        <v>0</v>
      </c>
      <c r="U76" s="51">
        <f t="shared" si="12"/>
        <v>0</v>
      </c>
      <c r="V76" s="51">
        <f t="shared" si="12"/>
        <v>0</v>
      </c>
      <c r="W76" s="51">
        <f t="shared" si="12"/>
        <v>0</v>
      </c>
      <c r="X76" s="51">
        <f t="shared" si="12"/>
        <v>0</v>
      </c>
      <c r="Y76" s="51">
        <f t="shared" si="11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205"/>
      <c r="O77" s="47"/>
      <c r="P77" s="50"/>
      <c r="Q77" s="50"/>
      <c r="R77" s="50"/>
      <c r="S77" s="50"/>
      <c r="T77" s="51">
        <f t="shared" si="12"/>
        <v>0</v>
      </c>
      <c r="U77" s="51">
        <f t="shared" si="12"/>
        <v>0</v>
      </c>
      <c r="V77" s="51">
        <f t="shared" si="12"/>
        <v>0</v>
      </c>
      <c r="W77" s="51">
        <f t="shared" si="12"/>
        <v>0</v>
      </c>
      <c r="X77" s="51">
        <f t="shared" si="12"/>
        <v>0</v>
      </c>
      <c r="Y77" s="51">
        <f t="shared" si="11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205"/>
      <c r="O78" s="47"/>
      <c r="P78" s="50"/>
      <c r="Q78" s="50"/>
      <c r="R78" s="50"/>
      <c r="S78" s="50"/>
      <c r="T78" s="51">
        <f t="shared" si="12"/>
        <v>0</v>
      </c>
      <c r="U78" s="51">
        <f t="shared" si="12"/>
        <v>0</v>
      </c>
      <c r="V78" s="51">
        <f t="shared" si="12"/>
        <v>0</v>
      </c>
      <c r="W78" s="51">
        <f t="shared" si="12"/>
        <v>0</v>
      </c>
      <c r="X78" s="51">
        <f t="shared" si="12"/>
        <v>0</v>
      </c>
      <c r="Y78" s="51">
        <f t="shared" si="11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205"/>
      <c r="O79" s="47"/>
      <c r="P79" s="50"/>
      <c r="Q79" s="50"/>
      <c r="R79" s="50"/>
      <c r="S79" s="50"/>
      <c r="T79" s="51">
        <f t="shared" si="12"/>
        <v>0</v>
      </c>
      <c r="U79" s="51">
        <f t="shared" si="12"/>
        <v>0</v>
      </c>
      <c r="V79" s="51">
        <f t="shared" si="12"/>
        <v>0</v>
      </c>
      <c r="W79" s="51">
        <f t="shared" si="12"/>
        <v>0</v>
      </c>
      <c r="X79" s="51">
        <f t="shared" si="12"/>
        <v>0</v>
      </c>
      <c r="Y79" s="51">
        <f t="shared" si="11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205"/>
      <c r="O80" s="47"/>
      <c r="P80" s="50"/>
      <c r="Q80" s="50"/>
      <c r="R80" s="50"/>
      <c r="S80" s="50"/>
      <c r="T80" s="51">
        <f t="shared" si="12"/>
        <v>0</v>
      </c>
      <c r="U80" s="51">
        <f t="shared" si="12"/>
        <v>0</v>
      </c>
      <c r="V80" s="51">
        <f t="shared" si="12"/>
        <v>0</v>
      </c>
      <c r="W80" s="51">
        <f t="shared" si="12"/>
        <v>0</v>
      </c>
      <c r="X80" s="51">
        <f t="shared" si="12"/>
        <v>0</v>
      </c>
      <c r="Y80" s="51">
        <f t="shared" si="11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205"/>
      <c r="O81" s="47"/>
      <c r="P81" s="50"/>
      <c r="Q81" s="50"/>
      <c r="R81" s="50"/>
      <c r="S81" s="50"/>
      <c r="T81" s="51">
        <f t="shared" si="12"/>
        <v>0</v>
      </c>
      <c r="U81" s="51">
        <f t="shared" si="12"/>
        <v>0</v>
      </c>
      <c r="V81" s="51">
        <f t="shared" si="12"/>
        <v>0</v>
      </c>
      <c r="W81" s="51">
        <f t="shared" si="12"/>
        <v>0</v>
      </c>
      <c r="X81" s="51">
        <f t="shared" si="12"/>
        <v>0</v>
      </c>
      <c r="Y81" s="51">
        <f t="shared" si="11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205"/>
      <c r="O82" s="47"/>
      <c r="P82" s="50"/>
      <c r="Q82" s="50"/>
      <c r="R82" s="50"/>
      <c r="S82" s="50"/>
      <c r="T82" s="51">
        <f t="shared" si="12"/>
        <v>0</v>
      </c>
      <c r="U82" s="51">
        <f t="shared" si="12"/>
        <v>0</v>
      </c>
      <c r="V82" s="51">
        <f t="shared" si="12"/>
        <v>0</v>
      </c>
      <c r="W82" s="51">
        <f t="shared" si="12"/>
        <v>0</v>
      </c>
      <c r="X82" s="51">
        <f t="shared" si="12"/>
        <v>0</v>
      </c>
      <c r="Y82" s="51">
        <f t="shared" si="11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205"/>
      <c r="O83" s="47"/>
      <c r="P83" s="50"/>
      <c r="Q83" s="50"/>
      <c r="R83" s="50"/>
      <c r="S83" s="50"/>
      <c r="T83" s="51">
        <f t="shared" si="12"/>
        <v>0</v>
      </c>
      <c r="U83" s="51">
        <f t="shared" si="12"/>
        <v>0</v>
      </c>
      <c r="V83" s="51">
        <f t="shared" si="12"/>
        <v>0</v>
      </c>
      <c r="W83" s="51">
        <f t="shared" si="12"/>
        <v>0</v>
      </c>
      <c r="X83" s="51">
        <f t="shared" si="12"/>
        <v>0</v>
      </c>
      <c r="Y83" s="51">
        <f t="shared" si="11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205"/>
      <c r="O84" s="47"/>
      <c r="P84" s="50"/>
      <c r="Q84" s="50"/>
      <c r="R84" s="50"/>
      <c r="S84" s="50"/>
      <c r="T84" s="51">
        <f t="shared" ref="T84:T91" si="13">IF($N84="Pending",0,$N84*O84)</f>
        <v>0</v>
      </c>
      <c r="U84" s="51">
        <f t="shared" ref="U84:U91" si="14">IF($N84="Pending",0,$N84*P84)</f>
        <v>0</v>
      </c>
      <c r="V84" s="51">
        <f t="shared" ref="V84:V91" si="15">IF($N84="Pending",0,$N84*Q84)</f>
        <v>0</v>
      </c>
      <c r="W84" s="51">
        <f t="shared" ref="W84:W91" si="16">IF($N84="Pending",0,$N84*R84)</f>
        <v>0</v>
      </c>
      <c r="X84" s="51">
        <f t="shared" ref="X84:X91" si="17">IF($N84="Pending",0,$N84*S84)</f>
        <v>0</v>
      </c>
      <c r="Y84" s="51">
        <f t="shared" ref="Y84:Y91" si="18">SUM(T84:X84)</f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205"/>
      <c r="O85" s="47"/>
      <c r="P85" s="50"/>
      <c r="Q85" s="50"/>
      <c r="R85" s="50"/>
      <c r="S85" s="50"/>
      <c r="T85" s="51">
        <f t="shared" si="13"/>
        <v>0</v>
      </c>
      <c r="U85" s="51">
        <f t="shared" si="14"/>
        <v>0</v>
      </c>
      <c r="V85" s="51">
        <f t="shared" si="15"/>
        <v>0</v>
      </c>
      <c r="W85" s="51">
        <f t="shared" si="16"/>
        <v>0</v>
      </c>
      <c r="X85" s="51">
        <f t="shared" si="17"/>
        <v>0</v>
      </c>
      <c r="Y85" s="51">
        <f t="shared" si="18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205"/>
      <c r="O86" s="47"/>
      <c r="P86" s="50"/>
      <c r="Q86" s="50"/>
      <c r="R86" s="50"/>
      <c r="S86" s="50"/>
      <c r="T86" s="51">
        <f t="shared" si="13"/>
        <v>0</v>
      </c>
      <c r="U86" s="51">
        <f t="shared" si="14"/>
        <v>0</v>
      </c>
      <c r="V86" s="51">
        <f t="shared" si="15"/>
        <v>0</v>
      </c>
      <c r="W86" s="51">
        <f t="shared" si="16"/>
        <v>0</v>
      </c>
      <c r="X86" s="51">
        <f t="shared" si="17"/>
        <v>0</v>
      </c>
      <c r="Y86" s="51">
        <f t="shared" si="18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205"/>
      <c r="O87" s="47"/>
      <c r="P87" s="50"/>
      <c r="Q87" s="50"/>
      <c r="R87" s="50"/>
      <c r="S87" s="50"/>
      <c r="T87" s="51">
        <f t="shared" si="13"/>
        <v>0</v>
      </c>
      <c r="U87" s="51">
        <f t="shared" si="14"/>
        <v>0</v>
      </c>
      <c r="V87" s="51">
        <f t="shared" si="15"/>
        <v>0</v>
      </c>
      <c r="W87" s="51">
        <f t="shared" si="16"/>
        <v>0</v>
      </c>
      <c r="X87" s="51">
        <f t="shared" si="17"/>
        <v>0</v>
      </c>
      <c r="Y87" s="51">
        <f t="shared" si="18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205"/>
      <c r="O88" s="47"/>
      <c r="P88" s="50"/>
      <c r="Q88" s="50"/>
      <c r="R88" s="50"/>
      <c r="S88" s="50"/>
      <c r="T88" s="51">
        <f t="shared" si="13"/>
        <v>0</v>
      </c>
      <c r="U88" s="51">
        <f t="shared" si="14"/>
        <v>0</v>
      </c>
      <c r="V88" s="51">
        <f t="shared" si="15"/>
        <v>0</v>
      </c>
      <c r="W88" s="51">
        <f t="shared" si="16"/>
        <v>0</v>
      </c>
      <c r="X88" s="51">
        <f t="shared" si="17"/>
        <v>0</v>
      </c>
      <c r="Y88" s="51">
        <f t="shared" si="18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205"/>
      <c r="O89" s="47"/>
      <c r="P89" s="50"/>
      <c r="Q89" s="50"/>
      <c r="R89" s="50"/>
      <c r="S89" s="50"/>
      <c r="T89" s="51">
        <f t="shared" si="13"/>
        <v>0</v>
      </c>
      <c r="U89" s="51">
        <f t="shared" si="14"/>
        <v>0</v>
      </c>
      <c r="V89" s="51">
        <f t="shared" si="15"/>
        <v>0</v>
      </c>
      <c r="W89" s="51">
        <f t="shared" si="16"/>
        <v>0</v>
      </c>
      <c r="X89" s="51">
        <f t="shared" si="17"/>
        <v>0</v>
      </c>
      <c r="Y89" s="51">
        <f t="shared" si="18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205"/>
      <c r="O90" s="47"/>
      <c r="P90" s="50"/>
      <c r="Q90" s="50"/>
      <c r="R90" s="50"/>
      <c r="S90" s="50"/>
      <c r="T90" s="51">
        <f t="shared" si="13"/>
        <v>0</v>
      </c>
      <c r="U90" s="51">
        <f t="shared" si="14"/>
        <v>0</v>
      </c>
      <c r="V90" s="51">
        <f t="shared" si="15"/>
        <v>0</v>
      </c>
      <c r="W90" s="51">
        <f t="shared" si="16"/>
        <v>0</v>
      </c>
      <c r="X90" s="51">
        <f t="shared" si="17"/>
        <v>0</v>
      </c>
      <c r="Y90" s="51">
        <f t="shared" si="18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205"/>
      <c r="O91" s="47"/>
      <c r="P91" s="50"/>
      <c r="Q91" s="50"/>
      <c r="R91" s="50"/>
      <c r="S91" s="50"/>
      <c r="T91" s="51">
        <f t="shared" si="13"/>
        <v>0</v>
      </c>
      <c r="U91" s="51">
        <f t="shared" si="14"/>
        <v>0</v>
      </c>
      <c r="V91" s="51">
        <f t="shared" si="15"/>
        <v>0</v>
      </c>
      <c r="W91" s="51">
        <f t="shared" si="16"/>
        <v>0</v>
      </c>
      <c r="X91" s="51">
        <f t="shared" si="17"/>
        <v>0</v>
      </c>
      <c r="Y91" s="51">
        <f t="shared" si="18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205"/>
      <c r="O92" s="47"/>
      <c r="P92" s="50"/>
      <c r="Q92" s="50"/>
      <c r="R92" s="50"/>
      <c r="S92" s="50"/>
      <c r="T92" s="51">
        <f t="shared" si="12"/>
        <v>0</v>
      </c>
      <c r="U92" s="51">
        <f t="shared" si="12"/>
        <v>0</v>
      </c>
      <c r="V92" s="51">
        <f t="shared" si="12"/>
        <v>0</v>
      </c>
      <c r="W92" s="51">
        <f t="shared" si="12"/>
        <v>0</v>
      </c>
      <c r="X92" s="51">
        <f t="shared" si="12"/>
        <v>0</v>
      </c>
      <c r="Y92" s="51">
        <f t="shared" si="11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205"/>
      <c r="O93" s="47"/>
      <c r="P93" s="50"/>
      <c r="Q93" s="50"/>
      <c r="R93" s="50"/>
      <c r="S93" s="50"/>
      <c r="T93" s="51">
        <f t="shared" si="12"/>
        <v>0</v>
      </c>
      <c r="U93" s="51">
        <f t="shared" si="12"/>
        <v>0</v>
      </c>
      <c r="V93" s="51">
        <f t="shared" si="12"/>
        <v>0</v>
      </c>
      <c r="W93" s="51">
        <f t="shared" si="12"/>
        <v>0</v>
      </c>
      <c r="X93" s="51">
        <f t="shared" si="12"/>
        <v>0</v>
      </c>
      <c r="Y93" s="51">
        <f t="shared" si="11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205"/>
      <c r="O94" s="47"/>
      <c r="P94" s="50"/>
      <c r="Q94" s="50"/>
      <c r="R94" s="50"/>
      <c r="S94" s="50"/>
      <c r="T94" s="51">
        <f t="shared" si="12"/>
        <v>0</v>
      </c>
      <c r="U94" s="51">
        <f t="shared" si="12"/>
        <v>0</v>
      </c>
      <c r="V94" s="51">
        <f t="shared" si="12"/>
        <v>0</v>
      </c>
      <c r="W94" s="51">
        <f t="shared" si="12"/>
        <v>0</v>
      </c>
      <c r="X94" s="51">
        <f t="shared" si="12"/>
        <v>0</v>
      </c>
      <c r="Y94" s="51">
        <f t="shared" si="11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205"/>
      <c r="O95" s="47"/>
      <c r="P95" s="50"/>
      <c r="Q95" s="50"/>
      <c r="R95" s="50"/>
      <c r="S95" s="50"/>
      <c r="T95" s="51">
        <f t="shared" si="12"/>
        <v>0</v>
      </c>
      <c r="U95" s="51">
        <f t="shared" si="12"/>
        <v>0</v>
      </c>
      <c r="V95" s="51">
        <f t="shared" si="12"/>
        <v>0</v>
      </c>
      <c r="W95" s="51">
        <f t="shared" si="12"/>
        <v>0</v>
      </c>
      <c r="X95" s="51">
        <f t="shared" si="12"/>
        <v>0</v>
      </c>
      <c r="Y95" s="51">
        <f t="shared" si="11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205"/>
      <c r="O96" s="47"/>
      <c r="P96" s="50"/>
      <c r="Q96" s="50"/>
      <c r="R96" s="50"/>
      <c r="S96" s="50"/>
      <c r="T96" s="51">
        <f t="shared" si="12"/>
        <v>0</v>
      </c>
      <c r="U96" s="51">
        <f t="shared" si="12"/>
        <v>0</v>
      </c>
      <c r="V96" s="51">
        <f t="shared" si="12"/>
        <v>0</v>
      </c>
      <c r="W96" s="51">
        <f t="shared" si="12"/>
        <v>0</v>
      </c>
      <c r="X96" s="51">
        <f t="shared" si="12"/>
        <v>0</v>
      </c>
      <c r="Y96" s="51">
        <f t="shared" si="11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205"/>
      <c r="O97" s="47"/>
      <c r="P97" s="50"/>
      <c r="Q97" s="50"/>
      <c r="R97" s="50"/>
      <c r="S97" s="50"/>
      <c r="T97" s="51">
        <f t="shared" si="12"/>
        <v>0</v>
      </c>
      <c r="U97" s="51">
        <f t="shared" si="12"/>
        <v>0</v>
      </c>
      <c r="V97" s="51">
        <f t="shared" si="12"/>
        <v>0</v>
      </c>
      <c r="W97" s="51">
        <f t="shared" si="12"/>
        <v>0</v>
      </c>
      <c r="X97" s="51">
        <f t="shared" si="12"/>
        <v>0</v>
      </c>
      <c r="Y97" s="51">
        <f t="shared" si="11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205"/>
      <c r="O98" s="47"/>
      <c r="P98" s="50"/>
      <c r="Q98" s="50"/>
      <c r="R98" s="50"/>
      <c r="S98" s="50"/>
      <c r="T98" s="51">
        <f t="shared" si="12"/>
        <v>0</v>
      </c>
      <c r="U98" s="51">
        <f t="shared" si="12"/>
        <v>0</v>
      </c>
      <c r="V98" s="51">
        <f t="shared" si="12"/>
        <v>0</v>
      </c>
      <c r="W98" s="51">
        <f t="shared" si="12"/>
        <v>0</v>
      </c>
      <c r="X98" s="51">
        <f t="shared" si="12"/>
        <v>0</v>
      </c>
      <c r="Y98" s="51">
        <f t="shared" si="11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205"/>
      <c r="O99" s="47"/>
      <c r="P99" s="50"/>
      <c r="Q99" s="50"/>
      <c r="R99" s="50"/>
      <c r="S99" s="50"/>
      <c r="T99" s="51">
        <f t="shared" si="12"/>
        <v>0</v>
      </c>
      <c r="U99" s="51">
        <f t="shared" si="12"/>
        <v>0</v>
      </c>
      <c r="V99" s="51">
        <f t="shared" si="12"/>
        <v>0</v>
      </c>
      <c r="W99" s="51">
        <f t="shared" si="12"/>
        <v>0</v>
      </c>
      <c r="X99" s="51">
        <f t="shared" si="12"/>
        <v>0</v>
      </c>
      <c r="Y99" s="51">
        <f t="shared" si="11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7"/>
      <c r="P100" s="50"/>
      <c r="Q100" s="50"/>
      <c r="R100" s="50"/>
      <c r="S100" s="50"/>
      <c r="T100" s="51">
        <f t="shared" si="12"/>
        <v>0</v>
      </c>
      <c r="U100" s="51">
        <f t="shared" si="12"/>
        <v>0</v>
      </c>
      <c r="V100" s="51">
        <f t="shared" si="12"/>
        <v>0</v>
      </c>
      <c r="W100" s="51">
        <f t="shared" si="12"/>
        <v>0</v>
      </c>
      <c r="X100" s="51">
        <f t="shared" si="12"/>
        <v>0</v>
      </c>
      <c r="Y100" s="51">
        <f t="shared" si="11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7"/>
      <c r="P101" s="50"/>
      <c r="Q101" s="50"/>
      <c r="R101" s="50"/>
      <c r="S101" s="50"/>
      <c r="T101" s="51">
        <f t="shared" si="12"/>
        <v>0</v>
      </c>
      <c r="U101" s="51">
        <f t="shared" si="12"/>
        <v>0</v>
      </c>
      <c r="V101" s="51">
        <f t="shared" si="12"/>
        <v>0</v>
      </c>
      <c r="W101" s="51">
        <f t="shared" si="12"/>
        <v>0</v>
      </c>
      <c r="X101" s="51">
        <f t="shared" si="12"/>
        <v>0</v>
      </c>
      <c r="Y101" s="51">
        <f t="shared" si="11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7"/>
      <c r="P102" s="50"/>
      <c r="Q102" s="50"/>
      <c r="R102" s="50"/>
      <c r="S102" s="50"/>
      <c r="T102" s="51">
        <f t="shared" si="12"/>
        <v>0</v>
      </c>
      <c r="U102" s="51">
        <f t="shared" si="12"/>
        <v>0</v>
      </c>
      <c r="V102" s="51">
        <f t="shared" si="12"/>
        <v>0</v>
      </c>
      <c r="W102" s="51">
        <f t="shared" si="12"/>
        <v>0</v>
      </c>
      <c r="X102" s="51">
        <f t="shared" si="12"/>
        <v>0</v>
      </c>
      <c r="Y102" s="51">
        <f t="shared" si="11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7"/>
      <c r="P103" s="50"/>
      <c r="Q103" s="50"/>
      <c r="R103" s="50"/>
      <c r="S103" s="50"/>
      <c r="T103" s="51">
        <f t="shared" si="12"/>
        <v>0</v>
      </c>
      <c r="U103" s="51">
        <f t="shared" si="12"/>
        <v>0</v>
      </c>
      <c r="V103" s="51">
        <f t="shared" si="12"/>
        <v>0</v>
      </c>
      <c r="W103" s="51">
        <f t="shared" si="12"/>
        <v>0</v>
      </c>
      <c r="X103" s="51">
        <f t="shared" si="12"/>
        <v>0</v>
      </c>
      <c r="Y103" s="51">
        <f t="shared" si="11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7"/>
      <c r="P104" s="50"/>
      <c r="Q104" s="50"/>
      <c r="R104" s="50"/>
      <c r="S104" s="50"/>
      <c r="T104" s="51">
        <f t="shared" si="12"/>
        <v>0</v>
      </c>
      <c r="U104" s="51">
        <f t="shared" si="12"/>
        <v>0</v>
      </c>
      <c r="V104" s="51">
        <f t="shared" si="12"/>
        <v>0</v>
      </c>
      <c r="W104" s="51">
        <f t="shared" si="12"/>
        <v>0</v>
      </c>
      <c r="X104" s="51">
        <f t="shared" si="12"/>
        <v>0</v>
      </c>
      <c r="Y104" s="51">
        <f t="shared" si="11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7"/>
      <c r="P105" s="50"/>
      <c r="Q105" s="50"/>
      <c r="R105" s="50"/>
      <c r="S105" s="50"/>
      <c r="T105" s="51">
        <f t="shared" si="12"/>
        <v>0</v>
      </c>
      <c r="U105" s="51">
        <f t="shared" si="12"/>
        <v>0</v>
      </c>
      <c r="V105" s="51">
        <f t="shared" si="12"/>
        <v>0</v>
      </c>
      <c r="W105" s="51">
        <f t="shared" si="12"/>
        <v>0</v>
      </c>
      <c r="X105" s="51">
        <f t="shared" si="12"/>
        <v>0</v>
      </c>
      <c r="Y105" s="51">
        <f t="shared" si="11"/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7"/>
      <c r="P106" s="50"/>
      <c r="Q106" s="50"/>
      <c r="R106" s="50"/>
      <c r="S106" s="50"/>
      <c r="T106" s="51">
        <f t="shared" si="12"/>
        <v>0</v>
      </c>
      <c r="U106" s="51">
        <f t="shared" si="12"/>
        <v>0</v>
      </c>
      <c r="V106" s="51">
        <f t="shared" si="12"/>
        <v>0</v>
      </c>
      <c r="W106" s="51">
        <f t="shared" si="12"/>
        <v>0</v>
      </c>
      <c r="X106" s="51">
        <f t="shared" si="12"/>
        <v>0</v>
      </c>
      <c r="Y106" s="51">
        <f t="shared" si="11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137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137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69"/>
      <c r="T108" s="69">
        <f t="shared" ref="T108:Y108" si="19">SUM(T7:T106)</f>
        <v>0</v>
      </c>
      <c r="U108" s="69">
        <f t="shared" si="19"/>
        <v>140100</v>
      </c>
      <c r="V108" s="69">
        <f t="shared" si="19"/>
        <v>108600</v>
      </c>
      <c r="W108" s="69">
        <f t="shared" si="19"/>
        <v>0</v>
      </c>
      <c r="X108" s="69">
        <f t="shared" si="19"/>
        <v>0</v>
      </c>
      <c r="Y108" s="69">
        <f t="shared" si="19"/>
        <v>248700</v>
      </c>
      <c r="Z108" s="38"/>
      <c r="AA108" s="38"/>
    </row>
    <row r="109" spans="1:31" x14ac:dyDescent="0.25">
      <c r="B109" s="37"/>
      <c r="C109" s="37"/>
    </row>
    <row r="110" spans="1:31" x14ac:dyDescent="0.25">
      <c r="T110" s="145" t="str">
        <f t="shared" ref="T110:Y110" si="20">T6</f>
        <v>Cost estimate 2024</v>
      </c>
      <c r="U110" s="145" t="str">
        <f t="shared" si="20"/>
        <v>Cost estimate 2025</v>
      </c>
      <c r="V110" s="145" t="str">
        <f t="shared" si="20"/>
        <v>Cost estimate 2026</v>
      </c>
      <c r="W110" s="145" t="str">
        <f t="shared" si="20"/>
        <v>Cost estimate 2027</v>
      </c>
      <c r="X110" s="145" t="str">
        <f t="shared" si="20"/>
        <v>Cost estimate 2028</v>
      </c>
      <c r="Y110" s="145" t="str">
        <f t="shared" si="20"/>
        <v>TotalOver5Years</v>
      </c>
      <c r="Z110" s="191"/>
      <c r="AA110"/>
    </row>
    <row r="111" spans="1:31" x14ac:dyDescent="0.25">
      <c r="S111" s="145" t="str">
        <f>'Basic Input for Tool'!$D65</f>
        <v>Meeting</v>
      </c>
      <c r="T111" s="146">
        <f t="shared" ref="T111:Y123" si="21">SUMIF($Z$7:$Z$106,$S111,T$7:T$106)</f>
        <v>0</v>
      </c>
      <c r="U111" s="146">
        <f t="shared" si="21"/>
        <v>0</v>
      </c>
      <c r="V111" s="146">
        <f t="shared" si="21"/>
        <v>0</v>
      </c>
      <c r="W111" s="146">
        <f t="shared" si="21"/>
        <v>0</v>
      </c>
      <c r="X111" s="146">
        <f t="shared" si="21"/>
        <v>0</v>
      </c>
      <c r="Y111" s="146">
        <f t="shared" si="21"/>
        <v>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si="21"/>
        <v>0</v>
      </c>
      <c r="U112" s="146">
        <f t="shared" si="21"/>
        <v>0</v>
      </c>
      <c r="V112" s="146">
        <f t="shared" si="21"/>
        <v>0</v>
      </c>
      <c r="W112" s="146">
        <f t="shared" si="21"/>
        <v>0</v>
      </c>
      <c r="X112" s="146">
        <f t="shared" si="21"/>
        <v>0</v>
      </c>
      <c r="Y112" s="146">
        <f t="shared" si="21"/>
        <v>0</v>
      </c>
      <c r="Z112"/>
      <c r="AA112"/>
    </row>
    <row r="113" spans="1:28" x14ac:dyDescent="0.25">
      <c r="S113" s="145" t="str">
        <f>'Basic Input for Tool'!$D67</f>
        <v>Workshop</v>
      </c>
      <c r="T113" s="146">
        <f t="shared" si="21"/>
        <v>0</v>
      </c>
      <c r="U113" s="146">
        <f t="shared" si="21"/>
        <v>0</v>
      </c>
      <c r="V113" s="146">
        <f t="shared" si="21"/>
        <v>0</v>
      </c>
      <c r="W113" s="146">
        <f t="shared" si="21"/>
        <v>0</v>
      </c>
      <c r="X113" s="146">
        <f t="shared" si="21"/>
        <v>0</v>
      </c>
      <c r="Y113" s="146">
        <f t="shared" si="21"/>
        <v>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21"/>
        <v>0</v>
      </c>
      <c r="U114" s="146">
        <f t="shared" si="21"/>
        <v>0</v>
      </c>
      <c r="V114" s="146">
        <f t="shared" si="21"/>
        <v>0</v>
      </c>
      <c r="W114" s="146">
        <f t="shared" si="21"/>
        <v>0</v>
      </c>
      <c r="X114" s="146">
        <f t="shared" si="21"/>
        <v>0</v>
      </c>
      <c r="Y114" s="146">
        <f t="shared" si="21"/>
        <v>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21"/>
        <v>0</v>
      </c>
      <c r="U115" s="146">
        <f t="shared" si="21"/>
        <v>0</v>
      </c>
      <c r="V115" s="146">
        <f t="shared" si="21"/>
        <v>0</v>
      </c>
      <c r="W115" s="146">
        <f t="shared" si="21"/>
        <v>0</v>
      </c>
      <c r="X115" s="146">
        <f t="shared" si="21"/>
        <v>0</v>
      </c>
      <c r="Y115" s="146">
        <f t="shared" si="21"/>
        <v>0</v>
      </c>
      <c r="Z115"/>
      <c r="AA115"/>
      <c r="AB115"/>
    </row>
    <row r="116" spans="1:28" s="37" customFormat="1" x14ac:dyDescent="0.25">
      <c r="A116" s="141"/>
      <c r="B116" s="141"/>
      <c r="C116" s="52"/>
      <c r="S116" s="145" t="str">
        <f>'Basic Input for Tool'!$D70</f>
        <v>Construction</v>
      </c>
      <c r="T116" s="146">
        <f t="shared" si="21"/>
        <v>0</v>
      </c>
      <c r="U116" s="146">
        <f t="shared" si="21"/>
        <v>0</v>
      </c>
      <c r="V116" s="146">
        <f t="shared" si="21"/>
        <v>0</v>
      </c>
      <c r="W116" s="146">
        <f t="shared" si="21"/>
        <v>0</v>
      </c>
      <c r="X116" s="146">
        <f t="shared" si="21"/>
        <v>0</v>
      </c>
      <c r="Y116" s="146">
        <f t="shared" si="21"/>
        <v>0</v>
      </c>
      <c r="Z116"/>
      <c r="AA116"/>
      <c r="AB116"/>
    </row>
    <row r="117" spans="1:28" s="37" customFormat="1" x14ac:dyDescent="0.25">
      <c r="A117" s="141"/>
      <c r="B117" s="141"/>
      <c r="C117" s="52"/>
      <c r="S117" s="145" t="str">
        <f>'Basic Input for Tool'!$D71</f>
        <v>Consultancy</v>
      </c>
      <c r="T117" s="146">
        <f t="shared" si="21"/>
        <v>0</v>
      </c>
      <c r="U117" s="146">
        <f t="shared" si="21"/>
        <v>0</v>
      </c>
      <c r="V117" s="146">
        <f t="shared" si="21"/>
        <v>0</v>
      </c>
      <c r="W117" s="146">
        <f t="shared" si="21"/>
        <v>0</v>
      </c>
      <c r="X117" s="146">
        <f t="shared" si="21"/>
        <v>0</v>
      </c>
      <c r="Y117" s="146">
        <f t="shared" si="21"/>
        <v>0</v>
      </c>
      <c r="Z117"/>
      <c r="AA117"/>
      <c r="AB117"/>
    </row>
    <row r="118" spans="1:28" s="37" customFormat="1" x14ac:dyDescent="0.25">
      <c r="A118" s="141"/>
      <c r="B118" s="141"/>
      <c r="C118" s="52"/>
      <c r="S118" s="145" t="str">
        <f>'Basic Input for Tool'!$D72</f>
        <v>Evaluation</v>
      </c>
      <c r="T118" s="146">
        <f t="shared" si="21"/>
        <v>0</v>
      </c>
      <c r="U118" s="146">
        <f t="shared" si="21"/>
        <v>0</v>
      </c>
      <c r="V118" s="146">
        <f t="shared" si="21"/>
        <v>0</v>
      </c>
      <c r="W118" s="146">
        <f t="shared" si="21"/>
        <v>0</v>
      </c>
      <c r="X118" s="146">
        <f t="shared" si="21"/>
        <v>0</v>
      </c>
      <c r="Y118" s="146">
        <f t="shared" si="21"/>
        <v>0</v>
      </c>
      <c r="Z118"/>
      <c r="AA118"/>
      <c r="AB118"/>
    </row>
    <row r="119" spans="1:28" s="37" customFormat="1" x14ac:dyDescent="0.25">
      <c r="A119" s="141"/>
      <c r="B119" s="141"/>
      <c r="C119" s="52"/>
      <c r="S119" s="145" t="str">
        <f>'Basic Input for Tool'!$D73</f>
        <v>Field visit</v>
      </c>
      <c r="T119" s="146">
        <f t="shared" si="21"/>
        <v>0</v>
      </c>
      <c r="U119" s="146">
        <f t="shared" si="21"/>
        <v>0</v>
      </c>
      <c r="V119" s="146">
        <f t="shared" si="21"/>
        <v>0</v>
      </c>
      <c r="W119" s="146">
        <f t="shared" si="21"/>
        <v>0</v>
      </c>
      <c r="X119" s="146">
        <f t="shared" si="21"/>
        <v>0</v>
      </c>
      <c r="Y119" s="146">
        <f t="shared" si="21"/>
        <v>0</v>
      </c>
      <c r="Z119"/>
      <c r="AA119"/>
      <c r="AB119"/>
    </row>
    <row r="120" spans="1:28" x14ac:dyDescent="0.25">
      <c r="S120" s="145" t="str">
        <f>'Basic Input for Tool'!$D74</f>
        <v>Human resources</v>
      </c>
      <c r="T120" s="146">
        <f t="shared" si="21"/>
        <v>0</v>
      </c>
      <c r="U120" s="146">
        <f t="shared" si="21"/>
        <v>0</v>
      </c>
      <c r="V120" s="146">
        <f t="shared" si="21"/>
        <v>0</v>
      </c>
      <c r="W120" s="146">
        <f t="shared" si="21"/>
        <v>0</v>
      </c>
      <c r="X120" s="146">
        <f t="shared" si="21"/>
        <v>0</v>
      </c>
      <c r="Y120" s="146">
        <f t="shared" si="21"/>
        <v>0</v>
      </c>
      <c r="Z120"/>
      <c r="AA120"/>
    </row>
    <row r="121" spans="1:28" x14ac:dyDescent="0.25">
      <c r="S121" s="145" t="str">
        <f>'Basic Input for Tool'!$D75</f>
        <v>Infrastructure</v>
      </c>
      <c r="T121" s="146">
        <f t="shared" si="21"/>
        <v>0</v>
      </c>
      <c r="U121" s="146">
        <f t="shared" si="21"/>
        <v>0</v>
      </c>
      <c r="V121" s="146">
        <f t="shared" si="21"/>
        <v>0</v>
      </c>
      <c r="W121" s="146">
        <f t="shared" si="21"/>
        <v>0</v>
      </c>
      <c r="X121" s="146">
        <f t="shared" si="21"/>
        <v>0</v>
      </c>
      <c r="Y121" s="146">
        <f t="shared" si="21"/>
        <v>0</v>
      </c>
      <c r="Z121"/>
      <c r="AA121"/>
    </row>
    <row r="122" spans="1:28" x14ac:dyDescent="0.25">
      <c r="S122" s="145" t="str">
        <f>'Basic Input for Tool'!$D76</f>
        <v>Document reproduction/printing</v>
      </c>
      <c r="T122" s="146">
        <f t="shared" si="21"/>
        <v>0</v>
      </c>
      <c r="U122" s="146">
        <f t="shared" si="21"/>
        <v>0</v>
      </c>
      <c r="V122" s="146">
        <f t="shared" si="21"/>
        <v>0</v>
      </c>
      <c r="W122" s="146">
        <f t="shared" si="21"/>
        <v>0</v>
      </c>
      <c r="X122" s="146">
        <f t="shared" si="21"/>
        <v>0</v>
      </c>
      <c r="Y122" s="146">
        <f t="shared" si="21"/>
        <v>0</v>
      </c>
      <c r="Z122"/>
      <c r="AA122"/>
    </row>
    <row r="123" spans="1:28" x14ac:dyDescent="0.25">
      <c r="S123" s="145" t="str">
        <f>'Basic Input for Tool'!$D77</f>
        <v>Procurement</v>
      </c>
      <c r="T123" s="146">
        <f t="shared" si="21"/>
        <v>0</v>
      </c>
      <c r="U123" s="146">
        <f t="shared" si="21"/>
        <v>0</v>
      </c>
      <c r="V123" s="146">
        <f t="shared" si="21"/>
        <v>0</v>
      </c>
      <c r="W123" s="146">
        <f t="shared" si="21"/>
        <v>0</v>
      </c>
      <c r="X123" s="146">
        <f t="shared" si="21"/>
        <v>0</v>
      </c>
      <c r="Y123" s="146">
        <f t="shared" si="21"/>
        <v>0</v>
      </c>
      <c r="Z123"/>
      <c r="AA123"/>
    </row>
    <row r="124" spans="1:28" x14ac:dyDescent="0.25">
      <c r="S124" s="145" t="str">
        <f>'Basic Input for Tool'!$D78</f>
        <v>Services</v>
      </c>
      <c r="T124" s="146">
        <f t="shared" ref="T124:Y133" si="22">SUMIF($Z$7:$Z$106,$S124,T$7:T$106)</f>
        <v>0</v>
      </c>
      <c r="U124" s="146">
        <f t="shared" si="22"/>
        <v>0</v>
      </c>
      <c r="V124" s="146">
        <f t="shared" si="22"/>
        <v>0</v>
      </c>
      <c r="W124" s="146">
        <f t="shared" si="22"/>
        <v>0</v>
      </c>
      <c r="X124" s="146">
        <f t="shared" si="22"/>
        <v>0</v>
      </c>
      <c r="Y124" s="146">
        <f t="shared" si="22"/>
        <v>0</v>
      </c>
      <c r="Z124"/>
      <c r="AA124"/>
    </row>
    <row r="125" spans="1:28" x14ac:dyDescent="0.25">
      <c r="S125" s="145" t="str">
        <f>'Basic Input for Tool'!$D79</f>
        <v>Simulation exercises</v>
      </c>
      <c r="T125" s="146">
        <f t="shared" si="22"/>
        <v>0</v>
      </c>
      <c r="U125" s="146">
        <f t="shared" si="22"/>
        <v>0</v>
      </c>
      <c r="V125" s="146">
        <f t="shared" si="22"/>
        <v>0</v>
      </c>
      <c r="W125" s="146">
        <f t="shared" si="22"/>
        <v>0</v>
      </c>
      <c r="X125" s="146">
        <f t="shared" si="22"/>
        <v>0</v>
      </c>
      <c r="Y125" s="146">
        <f t="shared" si="22"/>
        <v>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si="22"/>
        <v>0</v>
      </c>
      <c r="U126" s="146">
        <f t="shared" si="22"/>
        <v>0</v>
      </c>
      <c r="V126" s="146">
        <f t="shared" si="22"/>
        <v>0</v>
      </c>
      <c r="W126" s="146">
        <f t="shared" si="22"/>
        <v>0</v>
      </c>
      <c r="X126" s="146">
        <f t="shared" si="22"/>
        <v>0</v>
      </c>
      <c r="Y126" s="146">
        <f t="shared" si="22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22"/>
        <v>0</v>
      </c>
      <c r="U127" s="146">
        <f t="shared" si="22"/>
        <v>0</v>
      </c>
      <c r="V127" s="146">
        <f t="shared" si="22"/>
        <v>0</v>
      </c>
      <c r="W127" s="146">
        <f t="shared" si="22"/>
        <v>0</v>
      </c>
      <c r="X127" s="146">
        <f t="shared" si="22"/>
        <v>0</v>
      </c>
      <c r="Y127" s="146">
        <f t="shared" si="22"/>
        <v>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22"/>
        <v>0</v>
      </c>
      <c r="U128" s="146">
        <f t="shared" si="22"/>
        <v>108600</v>
      </c>
      <c r="V128" s="146">
        <f t="shared" si="22"/>
        <v>108600</v>
      </c>
      <c r="W128" s="146">
        <f t="shared" si="22"/>
        <v>0</v>
      </c>
      <c r="X128" s="146">
        <f t="shared" si="22"/>
        <v>0</v>
      </c>
      <c r="Y128" s="146">
        <f t="shared" si="22"/>
        <v>217200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22"/>
        <v>0</v>
      </c>
      <c r="U129" s="146">
        <f t="shared" si="22"/>
        <v>0</v>
      </c>
      <c r="V129" s="146">
        <f t="shared" si="22"/>
        <v>0</v>
      </c>
      <c r="W129" s="146">
        <f t="shared" si="22"/>
        <v>0</v>
      </c>
      <c r="X129" s="146">
        <f t="shared" si="22"/>
        <v>0</v>
      </c>
      <c r="Y129" s="146">
        <f t="shared" si="22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22"/>
        <v>0</v>
      </c>
      <c r="U130" s="146">
        <f t="shared" si="22"/>
        <v>0</v>
      </c>
      <c r="V130" s="146">
        <f t="shared" si="22"/>
        <v>0</v>
      </c>
      <c r="W130" s="146">
        <f t="shared" si="22"/>
        <v>0</v>
      </c>
      <c r="X130" s="146">
        <f t="shared" si="22"/>
        <v>0</v>
      </c>
      <c r="Y130" s="146">
        <f t="shared" si="22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22"/>
        <v>0</v>
      </c>
      <c r="U131" s="146">
        <f t="shared" si="22"/>
        <v>0</v>
      </c>
      <c r="V131" s="146">
        <f t="shared" si="22"/>
        <v>0</v>
      </c>
      <c r="W131" s="146">
        <f t="shared" si="22"/>
        <v>0</v>
      </c>
      <c r="X131" s="146">
        <f t="shared" si="22"/>
        <v>0</v>
      </c>
      <c r="Y131" s="146">
        <f t="shared" si="22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22"/>
        <v>0</v>
      </c>
      <c r="U132" s="146">
        <f t="shared" si="22"/>
        <v>0</v>
      </c>
      <c r="V132" s="146">
        <f t="shared" si="22"/>
        <v>0</v>
      </c>
      <c r="W132" s="146">
        <f t="shared" si="22"/>
        <v>0</v>
      </c>
      <c r="X132" s="146">
        <f t="shared" si="22"/>
        <v>0</v>
      </c>
      <c r="Y132" s="146">
        <f t="shared" si="22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22"/>
        <v>0</v>
      </c>
      <c r="U133" s="146">
        <f t="shared" si="22"/>
        <v>0</v>
      </c>
      <c r="V133" s="146">
        <f t="shared" si="22"/>
        <v>0</v>
      </c>
      <c r="W133" s="146">
        <f t="shared" si="22"/>
        <v>0</v>
      </c>
      <c r="X133" s="146">
        <f t="shared" si="22"/>
        <v>0</v>
      </c>
      <c r="Y133" s="146">
        <f t="shared" si="22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23">T6</f>
        <v>Cost estimate 2024</v>
      </c>
      <c r="U136" s="145" t="str">
        <f t="shared" si="23"/>
        <v>Cost estimate 2025</v>
      </c>
      <c r="V136" s="145" t="str">
        <f t="shared" si="23"/>
        <v>Cost estimate 2026</v>
      </c>
      <c r="W136" s="145" t="str">
        <f t="shared" si="23"/>
        <v>Cost estimate 2027</v>
      </c>
      <c r="X136" s="145" t="str">
        <f t="shared" si="23"/>
        <v>Cost estimate 2028</v>
      </c>
      <c r="Y136" s="145" t="str">
        <f t="shared" si="23"/>
        <v>TotalOver5Years</v>
      </c>
      <c r="Z136" s="191">
        <f>SUM(Y137:Y146)</f>
        <v>248700</v>
      </c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 t="shared" ref="T137:Y146" si="24">SUMIF($AA$7:$AA$106,$S137,T$7:T$106)</f>
        <v>0</v>
      </c>
      <c r="U137" s="146">
        <f t="shared" si="24"/>
        <v>0</v>
      </c>
      <c r="V137" s="146">
        <f t="shared" si="24"/>
        <v>0</v>
      </c>
      <c r="W137" s="146">
        <f t="shared" si="24"/>
        <v>0</v>
      </c>
      <c r="X137" s="146">
        <f t="shared" si="24"/>
        <v>0</v>
      </c>
      <c r="Y137" s="146">
        <f t="shared" si="24"/>
        <v>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si="24"/>
        <v>0</v>
      </c>
      <c r="U138" s="146">
        <f t="shared" si="24"/>
        <v>140100</v>
      </c>
      <c r="V138" s="146">
        <f t="shared" si="24"/>
        <v>108600</v>
      </c>
      <c r="W138" s="146">
        <f t="shared" si="24"/>
        <v>0</v>
      </c>
      <c r="X138" s="146">
        <f t="shared" si="24"/>
        <v>0</v>
      </c>
      <c r="Y138" s="146">
        <f t="shared" si="24"/>
        <v>248700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24"/>
        <v>0</v>
      </c>
      <c r="U139" s="146">
        <f t="shared" si="24"/>
        <v>0</v>
      </c>
      <c r="V139" s="146">
        <f t="shared" si="24"/>
        <v>0</v>
      </c>
      <c r="W139" s="146">
        <f t="shared" si="24"/>
        <v>0</v>
      </c>
      <c r="X139" s="146">
        <f t="shared" si="24"/>
        <v>0</v>
      </c>
      <c r="Y139" s="146">
        <f t="shared" si="24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24"/>
        <v>0</v>
      </c>
      <c r="U140" s="146">
        <f t="shared" si="24"/>
        <v>0</v>
      </c>
      <c r="V140" s="146">
        <f t="shared" si="24"/>
        <v>0</v>
      </c>
      <c r="W140" s="146">
        <f t="shared" si="24"/>
        <v>0</v>
      </c>
      <c r="X140" s="146">
        <f t="shared" si="24"/>
        <v>0</v>
      </c>
      <c r="Y140" s="146">
        <f t="shared" si="24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24"/>
        <v>0</v>
      </c>
      <c r="U141" s="146">
        <f t="shared" si="24"/>
        <v>0</v>
      </c>
      <c r="V141" s="146">
        <f t="shared" si="24"/>
        <v>0</v>
      </c>
      <c r="W141" s="146">
        <f t="shared" si="24"/>
        <v>0</v>
      </c>
      <c r="X141" s="146">
        <f t="shared" si="24"/>
        <v>0</v>
      </c>
      <c r="Y141" s="146">
        <f t="shared" si="24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24"/>
        <v>0</v>
      </c>
      <c r="U142" s="146">
        <f t="shared" si="24"/>
        <v>0</v>
      </c>
      <c r="V142" s="146">
        <f t="shared" si="24"/>
        <v>0</v>
      </c>
      <c r="W142" s="146">
        <f t="shared" si="24"/>
        <v>0</v>
      </c>
      <c r="X142" s="146">
        <f t="shared" si="24"/>
        <v>0</v>
      </c>
      <c r="Y142" s="146">
        <f t="shared" si="24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24"/>
        <v>0</v>
      </c>
      <c r="U143" s="146">
        <f t="shared" si="24"/>
        <v>0</v>
      </c>
      <c r="V143" s="146">
        <f t="shared" si="24"/>
        <v>0</v>
      </c>
      <c r="W143" s="146">
        <f t="shared" si="24"/>
        <v>0</v>
      </c>
      <c r="X143" s="146">
        <f t="shared" si="24"/>
        <v>0</v>
      </c>
      <c r="Y143" s="146">
        <f t="shared" si="24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24"/>
        <v>0</v>
      </c>
      <c r="U144" s="146">
        <f t="shared" si="24"/>
        <v>0</v>
      </c>
      <c r="V144" s="146">
        <f t="shared" si="24"/>
        <v>0</v>
      </c>
      <c r="W144" s="146">
        <f t="shared" si="24"/>
        <v>0</v>
      </c>
      <c r="X144" s="146">
        <f t="shared" si="24"/>
        <v>0</v>
      </c>
      <c r="Y144" s="146">
        <f t="shared" si="24"/>
        <v>0</v>
      </c>
      <c r="Z144"/>
      <c r="AA144"/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24"/>
        <v>0</v>
      </c>
      <c r="U145" s="146">
        <f t="shared" si="24"/>
        <v>0</v>
      </c>
      <c r="V145" s="146">
        <f t="shared" si="24"/>
        <v>0</v>
      </c>
      <c r="W145" s="146">
        <f t="shared" si="24"/>
        <v>0</v>
      </c>
      <c r="X145" s="146">
        <f t="shared" si="24"/>
        <v>0</v>
      </c>
      <c r="Y145" s="146">
        <f t="shared" si="24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24"/>
        <v>0</v>
      </c>
      <c r="U146" s="146">
        <f t="shared" si="24"/>
        <v>0</v>
      </c>
      <c r="V146" s="146">
        <f t="shared" si="24"/>
        <v>0</v>
      </c>
      <c r="W146" s="146">
        <f t="shared" si="24"/>
        <v>0</v>
      </c>
      <c r="X146" s="146">
        <f t="shared" si="24"/>
        <v>0</v>
      </c>
      <c r="Y146" s="146">
        <f t="shared" si="24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25">T6</f>
        <v>Cost estimate 2024</v>
      </c>
      <c r="U149" s="145" t="str">
        <f t="shared" si="25"/>
        <v>Cost estimate 2025</v>
      </c>
      <c r="V149" s="145" t="str">
        <f t="shared" si="25"/>
        <v>Cost estimate 2026</v>
      </c>
      <c r="W149" s="145" t="str">
        <f t="shared" si="25"/>
        <v>Cost estimate 2027</v>
      </c>
      <c r="X149" s="145" t="str">
        <f t="shared" si="25"/>
        <v>Cost estimate 2028</v>
      </c>
      <c r="Y149" s="145" t="str">
        <f t="shared" si="25"/>
        <v>TotalOver5Years</v>
      </c>
      <c r="Z149" s="191">
        <f>SUM(Y150:Y153)</f>
        <v>248700</v>
      </c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 t="shared" ref="T150:Y153" si="26">SUMIF($H$7:$H$106,$S150,T$7:T$106)</f>
        <v>0</v>
      </c>
      <c r="U150" s="146">
        <f t="shared" si="26"/>
        <v>140100</v>
      </c>
      <c r="V150" s="146">
        <f t="shared" si="26"/>
        <v>108600</v>
      </c>
      <c r="W150" s="146">
        <f t="shared" si="26"/>
        <v>0</v>
      </c>
      <c r="X150" s="146">
        <f t="shared" si="26"/>
        <v>0</v>
      </c>
      <c r="Y150" s="146">
        <f t="shared" si="26"/>
        <v>248700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 t="shared" si="26"/>
        <v>0</v>
      </c>
      <c r="U151" s="146">
        <f t="shared" si="26"/>
        <v>0</v>
      </c>
      <c r="V151" s="146">
        <f t="shared" si="26"/>
        <v>0</v>
      </c>
      <c r="W151" s="146">
        <f t="shared" si="26"/>
        <v>0</v>
      </c>
      <c r="X151" s="146">
        <f t="shared" si="26"/>
        <v>0</v>
      </c>
      <c r="Y151" s="146">
        <f t="shared" si="26"/>
        <v>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 t="shared" si="26"/>
        <v>0</v>
      </c>
      <c r="U152" s="146">
        <f t="shared" si="26"/>
        <v>0</v>
      </c>
      <c r="V152" s="146">
        <f t="shared" si="26"/>
        <v>0</v>
      </c>
      <c r="W152" s="146">
        <f t="shared" si="26"/>
        <v>0</v>
      </c>
      <c r="X152" s="146">
        <f t="shared" si="26"/>
        <v>0</v>
      </c>
      <c r="Y152" s="146">
        <f t="shared" si="26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 t="shared" si="26"/>
        <v>0</v>
      </c>
      <c r="U153" s="146">
        <f t="shared" si="26"/>
        <v>0</v>
      </c>
      <c r="V153" s="146">
        <f t="shared" si="26"/>
        <v>0</v>
      </c>
      <c r="W153" s="146">
        <f t="shared" si="26"/>
        <v>0</v>
      </c>
      <c r="X153" s="146">
        <f t="shared" si="26"/>
        <v>0</v>
      </c>
      <c r="Y153" s="146">
        <f t="shared" si="26"/>
        <v>0</v>
      </c>
      <c r="Z153"/>
      <c r="AA153"/>
      <c r="AB153"/>
    </row>
    <row r="154" spans="1:28" s="37" customFormat="1" x14ac:dyDescent="0.25">
      <c r="A154" s="141"/>
      <c r="B154" s="141"/>
      <c r="C154" s="52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27">T6</f>
        <v>Cost estimate 2024</v>
      </c>
      <c r="U156" s="145" t="str">
        <f t="shared" si="27"/>
        <v>Cost estimate 2025</v>
      </c>
      <c r="V156" s="145" t="str">
        <f t="shared" si="27"/>
        <v>Cost estimate 2026</v>
      </c>
      <c r="W156" s="145" t="str">
        <f t="shared" si="27"/>
        <v>Cost estimate 2027</v>
      </c>
      <c r="X156" s="145" t="str">
        <f t="shared" si="27"/>
        <v>Cost estimate 2028</v>
      </c>
      <c r="Y156" s="145" t="str">
        <f t="shared" si="27"/>
        <v>TotalOver5Years</v>
      </c>
      <c r="Z156" s="191">
        <f>SUM(Y157:Y179)</f>
        <v>248700</v>
      </c>
      <c r="AA156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 t="shared" ref="T157:Y166" si="28">SUMIF($G$7:$G$106,$S157,T$7:T$106)</f>
        <v>0</v>
      </c>
      <c r="U157" s="146">
        <f t="shared" si="28"/>
        <v>108600</v>
      </c>
      <c r="V157" s="146">
        <f t="shared" si="28"/>
        <v>108600</v>
      </c>
      <c r="W157" s="146">
        <f t="shared" si="28"/>
        <v>0</v>
      </c>
      <c r="X157" s="146">
        <f t="shared" si="28"/>
        <v>0</v>
      </c>
      <c r="Y157" s="146">
        <f t="shared" si="28"/>
        <v>217200</v>
      </c>
      <c r="Z157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si="28"/>
        <v>0</v>
      </c>
      <c r="U158" s="146">
        <f t="shared" si="28"/>
        <v>31500</v>
      </c>
      <c r="V158" s="146">
        <f t="shared" si="28"/>
        <v>0</v>
      </c>
      <c r="W158" s="146">
        <f t="shared" si="28"/>
        <v>0</v>
      </c>
      <c r="X158" s="146">
        <f t="shared" si="28"/>
        <v>0</v>
      </c>
      <c r="Y158" s="146">
        <f t="shared" si="28"/>
        <v>31500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28"/>
        <v>0</v>
      </c>
      <c r="U159" s="146">
        <f t="shared" si="28"/>
        <v>0</v>
      </c>
      <c r="V159" s="146">
        <f t="shared" si="28"/>
        <v>0</v>
      </c>
      <c r="W159" s="146">
        <f t="shared" si="28"/>
        <v>0</v>
      </c>
      <c r="X159" s="146">
        <f t="shared" si="28"/>
        <v>0</v>
      </c>
      <c r="Y159" s="146">
        <f t="shared" si="28"/>
        <v>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28"/>
        <v>0</v>
      </c>
      <c r="U160" s="146">
        <f t="shared" si="28"/>
        <v>0</v>
      </c>
      <c r="V160" s="146">
        <f t="shared" si="28"/>
        <v>0</v>
      </c>
      <c r="W160" s="146">
        <f t="shared" si="28"/>
        <v>0</v>
      </c>
      <c r="X160" s="146">
        <f t="shared" si="28"/>
        <v>0</v>
      </c>
      <c r="Y160" s="146">
        <f t="shared" si="28"/>
        <v>0</v>
      </c>
      <c r="Z160"/>
      <c r="AA160"/>
    </row>
    <row r="161" spans="19:27" x14ac:dyDescent="0.25">
      <c r="S161" s="145" t="str">
        <f>'Basic Input for Tool'!$E$69</f>
        <v>Other 2</v>
      </c>
      <c r="T161" s="146">
        <f t="shared" si="28"/>
        <v>0</v>
      </c>
      <c r="U161" s="146">
        <f t="shared" si="28"/>
        <v>0</v>
      </c>
      <c r="V161" s="146">
        <f t="shared" si="28"/>
        <v>0</v>
      </c>
      <c r="W161" s="146">
        <f t="shared" si="28"/>
        <v>0</v>
      </c>
      <c r="X161" s="146">
        <f t="shared" si="28"/>
        <v>0</v>
      </c>
      <c r="Y161" s="146">
        <f t="shared" si="28"/>
        <v>0</v>
      </c>
      <c r="Z161"/>
      <c r="AA161"/>
    </row>
    <row r="162" spans="19:27" x14ac:dyDescent="0.25">
      <c r="S162" s="145" t="str">
        <f>'Basic Input for Tool'!$E$70</f>
        <v>Other 3</v>
      </c>
      <c r="T162" s="146">
        <f t="shared" si="28"/>
        <v>0</v>
      </c>
      <c r="U162" s="146">
        <f t="shared" si="28"/>
        <v>0</v>
      </c>
      <c r="V162" s="146">
        <f t="shared" si="28"/>
        <v>0</v>
      </c>
      <c r="W162" s="146">
        <f t="shared" si="28"/>
        <v>0</v>
      </c>
      <c r="X162" s="146">
        <f t="shared" si="28"/>
        <v>0</v>
      </c>
      <c r="Y162" s="146">
        <f t="shared" si="28"/>
        <v>0</v>
      </c>
      <c r="Z162"/>
      <c r="AA162"/>
    </row>
    <row r="163" spans="19:27" x14ac:dyDescent="0.25">
      <c r="S163" s="145" t="str">
        <f>'Basic Input for Tool'!$E$71</f>
        <v>Other 4</v>
      </c>
      <c r="T163" s="146">
        <f t="shared" si="28"/>
        <v>0</v>
      </c>
      <c r="U163" s="146">
        <f t="shared" si="28"/>
        <v>0</v>
      </c>
      <c r="V163" s="146">
        <f t="shared" si="28"/>
        <v>0</v>
      </c>
      <c r="W163" s="146">
        <f t="shared" si="28"/>
        <v>0</v>
      </c>
      <c r="X163" s="146">
        <f t="shared" si="28"/>
        <v>0</v>
      </c>
      <c r="Y163" s="146">
        <f t="shared" si="28"/>
        <v>0</v>
      </c>
      <c r="Z163"/>
      <c r="AA163"/>
    </row>
    <row r="164" spans="19:27" x14ac:dyDescent="0.25">
      <c r="S164" s="145" t="str">
        <f>'Basic Input for Tool'!$E$72</f>
        <v>Other 5</v>
      </c>
      <c r="T164" s="146">
        <f t="shared" si="28"/>
        <v>0</v>
      </c>
      <c r="U164" s="146">
        <f t="shared" si="28"/>
        <v>0</v>
      </c>
      <c r="V164" s="146">
        <f t="shared" si="28"/>
        <v>0</v>
      </c>
      <c r="W164" s="146">
        <f t="shared" si="28"/>
        <v>0</v>
      </c>
      <c r="X164" s="146">
        <f t="shared" si="28"/>
        <v>0</v>
      </c>
      <c r="Y164" s="146">
        <f t="shared" si="28"/>
        <v>0</v>
      </c>
      <c r="Z164"/>
      <c r="AA164"/>
    </row>
    <row r="165" spans="19:27" x14ac:dyDescent="0.25">
      <c r="S165" s="145" t="str">
        <f>'Basic Input for Tool'!$E$73</f>
        <v>Other 6</v>
      </c>
      <c r="T165" s="146">
        <f t="shared" si="28"/>
        <v>0</v>
      </c>
      <c r="U165" s="146">
        <f t="shared" si="28"/>
        <v>0</v>
      </c>
      <c r="V165" s="146">
        <f t="shared" si="28"/>
        <v>0</v>
      </c>
      <c r="W165" s="146">
        <f t="shared" si="28"/>
        <v>0</v>
      </c>
      <c r="X165" s="146">
        <f t="shared" si="28"/>
        <v>0</v>
      </c>
      <c r="Y165" s="146">
        <f t="shared" si="28"/>
        <v>0</v>
      </c>
      <c r="Z165"/>
      <c r="AA165"/>
    </row>
    <row r="166" spans="19:27" x14ac:dyDescent="0.25">
      <c r="S166" s="145" t="str">
        <f>'Basic Input for Tool'!$E74</f>
        <v>Other 7</v>
      </c>
      <c r="T166" s="146">
        <f t="shared" si="28"/>
        <v>0</v>
      </c>
      <c r="U166" s="146">
        <f t="shared" si="28"/>
        <v>0</v>
      </c>
      <c r="V166" s="146">
        <f t="shared" si="28"/>
        <v>0</v>
      </c>
      <c r="W166" s="146">
        <f t="shared" si="28"/>
        <v>0</v>
      </c>
      <c r="X166" s="146">
        <f t="shared" si="28"/>
        <v>0</v>
      </c>
      <c r="Y166" s="146">
        <f t="shared" si="28"/>
        <v>0</v>
      </c>
      <c r="Z166"/>
      <c r="AA166"/>
    </row>
    <row r="167" spans="19:27" x14ac:dyDescent="0.25">
      <c r="S167" s="145" t="str">
        <f>'Basic Input for Tool'!$E75</f>
        <v>Other 8</v>
      </c>
      <c r="T167" s="146">
        <f t="shared" ref="T167:Y179" si="29">SUMIF($G$7:$G$106,$S167,T$7:T$106)</f>
        <v>0</v>
      </c>
      <c r="U167" s="146">
        <f t="shared" si="29"/>
        <v>0</v>
      </c>
      <c r="V167" s="146">
        <f t="shared" si="29"/>
        <v>0</v>
      </c>
      <c r="W167" s="146">
        <f t="shared" si="29"/>
        <v>0</v>
      </c>
      <c r="X167" s="146">
        <f t="shared" si="29"/>
        <v>0</v>
      </c>
      <c r="Y167" s="146">
        <f t="shared" si="29"/>
        <v>0</v>
      </c>
      <c r="Z167"/>
      <c r="AA167"/>
    </row>
    <row r="168" spans="19:27" x14ac:dyDescent="0.25">
      <c r="S168" s="145" t="str">
        <f>'Basic Input for Tool'!$E76</f>
        <v>Other 9</v>
      </c>
      <c r="T168" s="146">
        <f t="shared" si="29"/>
        <v>0</v>
      </c>
      <c r="U168" s="146">
        <f t="shared" si="29"/>
        <v>0</v>
      </c>
      <c r="V168" s="146">
        <f t="shared" si="29"/>
        <v>0</v>
      </c>
      <c r="W168" s="146">
        <f t="shared" si="29"/>
        <v>0</v>
      </c>
      <c r="X168" s="146">
        <f t="shared" si="29"/>
        <v>0</v>
      </c>
      <c r="Y168" s="146">
        <f t="shared" si="29"/>
        <v>0</v>
      </c>
      <c r="Z168"/>
      <c r="AA168"/>
    </row>
    <row r="169" spans="19:27" x14ac:dyDescent="0.25">
      <c r="S169" s="145" t="str">
        <f>'Basic Input for Tool'!$E77</f>
        <v>Other 10</v>
      </c>
      <c r="T169" s="146">
        <f t="shared" si="29"/>
        <v>0</v>
      </c>
      <c r="U169" s="146">
        <f t="shared" si="29"/>
        <v>0</v>
      </c>
      <c r="V169" s="146">
        <f t="shared" si="29"/>
        <v>0</v>
      </c>
      <c r="W169" s="146">
        <f t="shared" si="29"/>
        <v>0</v>
      </c>
      <c r="X169" s="146">
        <f t="shared" si="29"/>
        <v>0</v>
      </c>
      <c r="Y169" s="146">
        <f t="shared" si="29"/>
        <v>0</v>
      </c>
      <c r="Z169"/>
      <c r="AA169"/>
    </row>
    <row r="170" spans="19:27" x14ac:dyDescent="0.25">
      <c r="S170" s="145" t="str">
        <f>'Basic Input for Tool'!$E78</f>
        <v>Other 11</v>
      </c>
      <c r="T170" s="146">
        <f t="shared" si="29"/>
        <v>0</v>
      </c>
      <c r="U170" s="146">
        <f t="shared" si="29"/>
        <v>0</v>
      </c>
      <c r="V170" s="146">
        <f t="shared" si="29"/>
        <v>0</v>
      </c>
      <c r="W170" s="146">
        <f t="shared" si="29"/>
        <v>0</v>
      </c>
      <c r="X170" s="146">
        <f t="shared" si="29"/>
        <v>0</v>
      </c>
      <c r="Y170" s="146">
        <f t="shared" si="29"/>
        <v>0</v>
      </c>
      <c r="Z170"/>
      <c r="AA170"/>
    </row>
    <row r="171" spans="19:27" x14ac:dyDescent="0.25">
      <c r="S171" s="145" t="str">
        <f>'Basic Input for Tool'!$E79</f>
        <v>Other 12</v>
      </c>
      <c r="T171" s="146">
        <f t="shared" si="29"/>
        <v>0</v>
      </c>
      <c r="U171" s="146">
        <f t="shared" si="29"/>
        <v>0</v>
      </c>
      <c r="V171" s="146">
        <f t="shared" si="29"/>
        <v>0</v>
      </c>
      <c r="W171" s="146">
        <f t="shared" si="29"/>
        <v>0</v>
      </c>
      <c r="X171" s="146">
        <f t="shared" si="29"/>
        <v>0</v>
      </c>
      <c r="Y171" s="146">
        <f t="shared" si="29"/>
        <v>0</v>
      </c>
      <c r="Z171"/>
      <c r="AA171"/>
    </row>
    <row r="172" spans="19:27" x14ac:dyDescent="0.25">
      <c r="S172" s="145" t="str">
        <f>'Basic Input for Tool'!$E80</f>
        <v>Other 13</v>
      </c>
      <c r="T172" s="146">
        <f t="shared" si="29"/>
        <v>0</v>
      </c>
      <c r="U172" s="146">
        <f t="shared" si="29"/>
        <v>0</v>
      </c>
      <c r="V172" s="146">
        <f t="shared" si="29"/>
        <v>0</v>
      </c>
      <c r="W172" s="146">
        <f t="shared" si="29"/>
        <v>0</v>
      </c>
      <c r="X172" s="146">
        <f t="shared" si="29"/>
        <v>0</v>
      </c>
      <c r="Y172" s="146">
        <f t="shared" si="29"/>
        <v>0</v>
      </c>
      <c r="Z172"/>
      <c r="AA172"/>
    </row>
    <row r="173" spans="19:27" x14ac:dyDescent="0.25">
      <c r="S173" s="145" t="str">
        <f>'Basic Input for Tool'!$E81</f>
        <v>Other 14</v>
      </c>
      <c r="T173" s="146">
        <f t="shared" si="29"/>
        <v>0</v>
      </c>
      <c r="U173" s="146">
        <f t="shared" si="29"/>
        <v>0</v>
      </c>
      <c r="V173" s="146">
        <f t="shared" si="29"/>
        <v>0</v>
      </c>
      <c r="W173" s="146">
        <f t="shared" si="29"/>
        <v>0</v>
      </c>
      <c r="X173" s="146">
        <f t="shared" si="29"/>
        <v>0</v>
      </c>
      <c r="Y173" s="146">
        <f t="shared" si="29"/>
        <v>0</v>
      </c>
      <c r="Z173"/>
      <c r="AA173"/>
    </row>
    <row r="174" spans="19:27" x14ac:dyDescent="0.25">
      <c r="S174" s="145" t="str">
        <f>'Basic Input for Tool'!$E82</f>
        <v>Other 15</v>
      </c>
      <c r="T174" s="146">
        <f t="shared" si="29"/>
        <v>0</v>
      </c>
      <c r="U174" s="146">
        <f t="shared" si="29"/>
        <v>0</v>
      </c>
      <c r="V174" s="146">
        <f t="shared" si="29"/>
        <v>0</v>
      </c>
      <c r="W174" s="146">
        <f t="shared" si="29"/>
        <v>0</v>
      </c>
      <c r="X174" s="146">
        <f t="shared" si="29"/>
        <v>0</v>
      </c>
      <c r="Y174" s="146">
        <f t="shared" si="29"/>
        <v>0</v>
      </c>
      <c r="Z174"/>
      <c r="AA174"/>
    </row>
    <row r="175" spans="19:27" x14ac:dyDescent="0.25">
      <c r="S175" s="145" t="str">
        <f>'Basic Input for Tool'!$E83</f>
        <v>Other 16</v>
      </c>
      <c r="T175" s="146">
        <f t="shared" si="29"/>
        <v>0</v>
      </c>
      <c r="U175" s="146">
        <f t="shared" si="29"/>
        <v>0</v>
      </c>
      <c r="V175" s="146">
        <f t="shared" si="29"/>
        <v>0</v>
      </c>
      <c r="W175" s="146">
        <f t="shared" si="29"/>
        <v>0</v>
      </c>
      <c r="X175" s="146">
        <f t="shared" si="29"/>
        <v>0</v>
      </c>
      <c r="Y175" s="146">
        <f t="shared" si="29"/>
        <v>0</v>
      </c>
      <c r="Z175"/>
      <c r="AA175"/>
    </row>
    <row r="176" spans="19:27" x14ac:dyDescent="0.25">
      <c r="S176" s="145" t="str">
        <f>'Basic Input for Tool'!$E84</f>
        <v>Other 17</v>
      </c>
      <c r="T176" s="146">
        <f t="shared" si="29"/>
        <v>0</v>
      </c>
      <c r="U176" s="146">
        <f t="shared" si="29"/>
        <v>0</v>
      </c>
      <c r="V176" s="146">
        <f t="shared" si="29"/>
        <v>0</v>
      </c>
      <c r="W176" s="146">
        <f t="shared" si="29"/>
        <v>0</v>
      </c>
      <c r="X176" s="146">
        <f t="shared" si="29"/>
        <v>0</v>
      </c>
      <c r="Y176" s="146">
        <f t="shared" si="29"/>
        <v>0</v>
      </c>
      <c r="Z176"/>
      <c r="AA176"/>
    </row>
    <row r="177" spans="1:27" x14ac:dyDescent="0.25">
      <c r="S177" s="145" t="str">
        <f>'Basic Input for Tool'!$E85</f>
        <v>Other 18</v>
      </c>
      <c r="T177" s="146">
        <f t="shared" si="29"/>
        <v>0</v>
      </c>
      <c r="U177" s="146">
        <f t="shared" si="29"/>
        <v>0</v>
      </c>
      <c r="V177" s="146">
        <f t="shared" si="29"/>
        <v>0</v>
      </c>
      <c r="W177" s="146">
        <f t="shared" si="29"/>
        <v>0</v>
      </c>
      <c r="X177" s="146">
        <f t="shared" si="29"/>
        <v>0</v>
      </c>
      <c r="Y177" s="146">
        <f t="shared" si="29"/>
        <v>0</v>
      </c>
      <c r="Z177"/>
      <c r="AA177"/>
    </row>
    <row r="178" spans="1:27" x14ac:dyDescent="0.25">
      <c r="S178" s="145" t="str">
        <f>'Basic Input for Tool'!$E86</f>
        <v>Other 19</v>
      </c>
      <c r="T178" s="146">
        <f t="shared" si="29"/>
        <v>0</v>
      </c>
      <c r="U178" s="146">
        <f t="shared" si="29"/>
        <v>0</v>
      </c>
      <c r="V178" s="146">
        <f t="shared" si="29"/>
        <v>0</v>
      </c>
      <c r="W178" s="146">
        <f t="shared" si="29"/>
        <v>0</v>
      </c>
      <c r="X178" s="146">
        <f t="shared" si="29"/>
        <v>0</v>
      </c>
      <c r="Y178" s="146">
        <f t="shared" si="29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29"/>
        <v>0</v>
      </c>
      <c r="U179" s="146">
        <f t="shared" si="29"/>
        <v>0</v>
      </c>
      <c r="V179" s="146">
        <f t="shared" si="29"/>
        <v>0</v>
      </c>
      <c r="W179" s="146">
        <f t="shared" si="29"/>
        <v>0</v>
      </c>
      <c r="X179" s="146">
        <f t="shared" si="29"/>
        <v>0</v>
      </c>
      <c r="Y179" s="146">
        <f t="shared" si="29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30">U6</f>
        <v>Cost estimate 2025</v>
      </c>
      <c r="V182" s="145" t="str">
        <f t="shared" si="30"/>
        <v>Cost estimate 2026</v>
      </c>
      <c r="W182" s="145" t="str">
        <f t="shared" si="30"/>
        <v>Cost estimate 2027</v>
      </c>
      <c r="X182" s="145" t="str">
        <f t="shared" si="30"/>
        <v>Cost estimate 2028</v>
      </c>
      <c r="Y182" s="145" t="str">
        <f t="shared" si="30"/>
        <v>TotalOver5Years</v>
      </c>
      <c r="Z182" s="191">
        <f>SUM(Y183:Y184)</f>
        <v>248700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0</v>
      </c>
      <c r="U183" s="146">
        <f>SUM(SUMIFS(U$7:U$106,$L7:$L106,{"yes","y","funded"}))</f>
        <v>0</v>
      </c>
      <c r="V183" s="146">
        <f>SUM(SUMIFS(V$7:V$106,$L7:$L106,{"yes","y","funded"}))</f>
        <v>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0</v>
      </c>
      <c r="U184" s="146">
        <f>SUM(SUMIFS(U$7:U$106,$L7:$L106,{"no","n","not funded"}))</f>
        <v>140100</v>
      </c>
      <c r="V184" s="146">
        <f>SUM(SUMIFS(V$7:V$106,$L7:$L106,{"no","n","not funded"}))</f>
        <v>108600</v>
      </c>
      <c r="W184" s="146">
        <f>SUM(SUMIFS(W$7:W$106,$L7:$L106,{"no","n","not funded"}))</f>
        <v>0</v>
      </c>
      <c r="X184" s="146">
        <f>SUM(SUMIFS(X$7:X$106,$L7:$L106,{"no","n","not funded"}))</f>
        <v>0</v>
      </c>
      <c r="Y184" s="146">
        <f>SUM(SUMIFS(Y$7:Y$106,$L7:$L106,{"no","n","not funded"}))</f>
        <v>248700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</row>
    <row r="188" spans="1:27" x14ac:dyDescent="0.25">
      <c r="A188" s="37"/>
      <c r="B188" s="37"/>
    </row>
    <row r="189" spans="1:27" x14ac:dyDescent="0.25">
      <c r="A189" s="37"/>
      <c r="B189" s="37"/>
    </row>
    <row r="190" spans="1:27" x14ac:dyDescent="0.25">
      <c r="A190" s="37"/>
      <c r="B190" s="37"/>
    </row>
    <row r="191" spans="1:27" x14ac:dyDescent="0.25">
      <c r="A191" s="37"/>
      <c r="B191" s="37"/>
    </row>
    <row r="192" spans="1:27" x14ac:dyDescent="0.25">
      <c r="A192" s="37"/>
      <c r="B192" s="37"/>
    </row>
    <row r="193" spans="1:2" x14ac:dyDescent="0.25">
      <c r="A193" s="37"/>
      <c r="B193" s="37"/>
    </row>
    <row r="194" spans="1:2" x14ac:dyDescent="0.25">
      <c r="A194" s="37"/>
      <c r="B194" s="37"/>
    </row>
    <row r="195" spans="1:2" x14ac:dyDescent="0.25">
      <c r="A195" s="37"/>
      <c r="B195" s="37"/>
    </row>
    <row r="196" spans="1:2" x14ac:dyDescent="0.25">
      <c r="A196" s="37"/>
      <c r="B196" s="37"/>
    </row>
    <row r="197" spans="1:2" x14ac:dyDescent="0.25">
      <c r="A197" s="37"/>
      <c r="B197" s="37"/>
    </row>
    <row r="198" spans="1:2" x14ac:dyDescent="0.25">
      <c r="A198" s="37"/>
      <c r="B198" s="37"/>
    </row>
    <row r="199" spans="1:2" x14ac:dyDescent="0.25">
      <c r="A199" s="37"/>
      <c r="B199" s="37"/>
    </row>
    <row r="200" spans="1:2" x14ac:dyDescent="0.25">
      <c r="A200" s="37"/>
      <c r="B200" s="37"/>
    </row>
    <row r="201" spans="1:2" x14ac:dyDescent="0.25">
      <c r="A201" s="37"/>
      <c r="B201" s="37"/>
    </row>
    <row r="202" spans="1:2" x14ac:dyDescent="0.25">
      <c r="A202" s="37"/>
      <c r="B202" s="37"/>
    </row>
    <row r="203" spans="1:2" x14ac:dyDescent="0.25">
      <c r="A203" s="37"/>
      <c r="B203" s="37"/>
    </row>
    <row r="204" spans="1:2" x14ac:dyDescent="0.25">
      <c r="A204" s="37"/>
      <c r="B204" s="37"/>
    </row>
    <row r="205" spans="1:2" x14ac:dyDescent="0.25">
      <c r="A205" s="37"/>
      <c r="B205" s="37"/>
    </row>
    <row r="206" spans="1:2" x14ac:dyDescent="0.25">
      <c r="A206" s="37"/>
      <c r="B206" s="37"/>
    </row>
    <row r="207" spans="1:2" x14ac:dyDescent="0.25">
      <c r="A207" s="37"/>
      <c r="B207" s="37"/>
    </row>
    <row r="208" spans="1:2" x14ac:dyDescent="0.25">
      <c r="A208" s="37"/>
      <c r="B208" s="37"/>
    </row>
  </sheetData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disablePrompts="1"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0900-000000000000}"/>
  </dataValidation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7">
    <tabColor theme="6" tint="0.59999389629810485"/>
  </sheetPr>
  <dimension ref="A1:XFC208"/>
  <sheetViews>
    <sheetView topLeftCell="D1" zoomScale="70" zoomScaleNormal="70" workbookViewId="0">
      <selection activeCell="N7" sqref="N7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215" bestFit="1" customWidth="1"/>
    <col min="15" max="19" width="6.42578125" style="37" customWidth="1"/>
    <col min="20" max="24" width="18.85546875" style="37" bestFit="1" customWidth="1"/>
    <col min="25" max="25" width="16.5703125" style="37" customWidth="1"/>
    <col min="26" max="26" width="14.5703125" style="37" customWidth="1"/>
    <col min="27" max="27" width="14.5703125" style="37" bestFit="1" customWidth="1"/>
    <col min="28" max="31" width="13.5703125" customWidth="1"/>
  </cols>
  <sheetData>
    <row r="1" spans="1:193 16371:16383" x14ac:dyDescent="0.25">
      <c r="A1" s="136" t="str">
        <f>IF(ISNA(VLOOKUP(CountryName,CountriesCodes,2,FALSE))=TRUE,"",VLOOKUP(CountryName,CountriesCodes,2,FALSE)&amp; "AMR")</f>
        <v>ETH AMR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210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211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212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213"/>
    </row>
    <row r="5" spans="1:193 16371:16383" ht="46.5" x14ac:dyDescent="0.25">
      <c r="A5" s="139"/>
      <c r="B5" s="40" t="s">
        <v>598</v>
      </c>
      <c r="C5" s="41" t="s">
        <v>752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1</v>
      </c>
      <c r="AH6">
        <f>COUNTA($N7:$N106)</f>
        <v>1</v>
      </c>
    </row>
    <row r="7" spans="1:193 16371:16383" ht="47.25" x14ac:dyDescent="0.25">
      <c r="A7" s="143"/>
      <c r="B7" s="48"/>
      <c r="C7" s="48"/>
      <c r="D7" s="48"/>
      <c r="E7" s="48"/>
      <c r="F7" s="48" t="s">
        <v>815</v>
      </c>
      <c r="G7" s="48" t="s">
        <v>782</v>
      </c>
      <c r="H7" s="48" t="s">
        <v>32</v>
      </c>
      <c r="I7" s="48"/>
      <c r="J7" s="48"/>
      <c r="K7" s="48"/>
      <c r="L7" s="48" t="s">
        <v>791</v>
      </c>
      <c r="M7" s="48" t="s">
        <v>779</v>
      </c>
      <c r="N7" s="207">
        <v>156000</v>
      </c>
      <c r="O7" s="47"/>
      <c r="P7" s="50">
        <v>1</v>
      </c>
      <c r="Q7" s="50"/>
      <c r="R7" s="50"/>
      <c r="S7" s="50"/>
      <c r="T7" s="51">
        <f t="shared" ref="T7:X40" si="1">IF($N7="Pending",0,$N7*O7)</f>
        <v>0</v>
      </c>
      <c r="U7" s="51">
        <f t="shared" si="1"/>
        <v>156000</v>
      </c>
      <c r="V7" s="51">
        <f t="shared" si="1"/>
        <v>0</v>
      </c>
      <c r="W7" s="51">
        <f t="shared" si="1"/>
        <v>0</v>
      </c>
      <c r="X7" s="51">
        <f>IF($N7="Pending",0,$N7*S7)</f>
        <v>0</v>
      </c>
      <c r="Y7" s="51">
        <f>SUM(T7:X7)</f>
        <v>156000</v>
      </c>
      <c r="Z7" s="49" t="s">
        <v>683</v>
      </c>
      <c r="AA7" s="49" t="s">
        <v>591</v>
      </c>
      <c r="AB7" s="15"/>
      <c r="AC7" s="15"/>
      <c r="AD7" s="15"/>
      <c r="AE7" s="15"/>
      <c r="AL7" t="s">
        <v>673</v>
      </c>
      <c r="EG7" t="s">
        <v>816</v>
      </c>
      <c r="EH7">
        <v>3</v>
      </c>
      <c r="EI7">
        <v>12000</v>
      </c>
      <c r="EJ7">
        <v>36000</v>
      </c>
      <c r="EK7" t="s">
        <v>817</v>
      </c>
      <c r="EL7">
        <v>3</v>
      </c>
      <c r="EM7">
        <v>15000</v>
      </c>
      <c r="EN7">
        <v>45000</v>
      </c>
      <c r="EO7" t="s">
        <v>29</v>
      </c>
      <c r="EP7">
        <v>3</v>
      </c>
      <c r="EQ7">
        <v>25000</v>
      </c>
      <c r="ER7">
        <v>75000</v>
      </c>
      <c r="ES7" t="s">
        <v>795</v>
      </c>
      <c r="ET7">
        <v>0</v>
      </c>
      <c r="EU7">
        <v>0</v>
      </c>
      <c r="EV7">
        <v>0</v>
      </c>
      <c r="EW7" t="s">
        <v>795</v>
      </c>
      <c r="EX7">
        <v>0</v>
      </c>
      <c r="EY7">
        <v>0</v>
      </c>
      <c r="EZ7">
        <v>0</v>
      </c>
      <c r="FA7" t="s">
        <v>795</v>
      </c>
      <c r="FB7">
        <v>0</v>
      </c>
      <c r="FC7">
        <v>0</v>
      </c>
      <c r="FD7">
        <v>0</v>
      </c>
      <c r="FE7" t="s">
        <v>795</v>
      </c>
      <c r="FF7">
        <v>0</v>
      </c>
      <c r="FG7">
        <v>0</v>
      </c>
      <c r="FH7">
        <v>0</v>
      </c>
      <c r="FI7" t="s">
        <v>795</v>
      </c>
      <c r="FJ7">
        <v>0</v>
      </c>
      <c r="FK7">
        <v>0</v>
      </c>
      <c r="FL7">
        <v>0</v>
      </c>
      <c r="FM7" t="s">
        <v>795</v>
      </c>
      <c r="FN7">
        <v>0</v>
      </c>
      <c r="FO7">
        <v>0</v>
      </c>
      <c r="FP7">
        <v>0</v>
      </c>
      <c r="FQ7" t="s">
        <v>795</v>
      </c>
      <c r="FR7">
        <v>0</v>
      </c>
      <c r="FS7">
        <v>0</v>
      </c>
      <c r="FT7">
        <v>0</v>
      </c>
      <c r="FU7">
        <v>156000</v>
      </c>
      <c r="FV7" t="s">
        <v>32</v>
      </c>
      <c r="FW7" t="s">
        <v>591</v>
      </c>
      <c r="FX7" t="s">
        <v>683</v>
      </c>
      <c r="FY7" t="s">
        <v>782</v>
      </c>
      <c r="FZ7" t="s">
        <v>530</v>
      </c>
    </row>
    <row r="8" spans="1:193 16371:16383" x14ac:dyDescent="0.25">
      <c r="A8" s="143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207"/>
      <c r="O8" s="47"/>
      <c r="P8" s="50"/>
      <c r="Q8" s="50"/>
      <c r="R8" s="50"/>
      <c r="S8" s="50"/>
      <c r="T8" s="51">
        <f t="shared" si="1"/>
        <v>0</v>
      </c>
      <c r="U8" s="51">
        <f t="shared" si="1"/>
        <v>0</v>
      </c>
      <c r="V8" s="51">
        <f t="shared" si="1"/>
        <v>0</v>
      </c>
      <c r="W8" s="51">
        <f t="shared" si="1"/>
        <v>0</v>
      </c>
      <c r="X8" s="51">
        <f t="shared" si="1"/>
        <v>0</v>
      </c>
      <c r="Y8" s="51">
        <f t="shared" ref="Y8:Y40" si="2">SUM(T8:X8)</f>
        <v>0</v>
      </c>
      <c r="Z8" s="49"/>
      <c r="AA8" s="49"/>
      <c r="AB8" s="15"/>
      <c r="AC8" s="15"/>
      <c r="AD8" s="15"/>
      <c r="AE8" s="15"/>
    </row>
    <row r="9" spans="1:193 16371:16383" x14ac:dyDescent="0.25">
      <c r="A9" s="143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207"/>
      <c r="O9" s="47"/>
      <c r="P9" s="50"/>
      <c r="Q9" s="50"/>
      <c r="R9" s="50"/>
      <c r="S9" s="50"/>
      <c r="T9" s="51">
        <f t="shared" si="1"/>
        <v>0</v>
      </c>
      <c r="U9" s="51">
        <f t="shared" si="1"/>
        <v>0</v>
      </c>
      <c r="V9" s="51">
        <f t="shared" si="1"/>
        <v>0</v>
      </c>
      <c r="W9" s="51">
        <f t="shared" si="1"/>
        <v>0</v>
      </c>
      <c r="X9" s="51">
        <f t="shared" si="1"/>
        <v>0</v>
      </c>
      <c r="Y9" s="51">
        <f t="shared" si="2"/>
        <v>0</v>
      </c>
      <c r="Z9" s="49"/>
      <c r="AA9" s="49"/>
      <c r="AB9" s="15"/>
      <c r="AC9" s="15"/>
      <c r="AD9" s="15"/>
      <c r="AE9" s="15"/>
    </row>
    <row r="10" spans="1:193 16371:16383" x14ac:dyDescent="0.25">
      <c r="A10" s="143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207"/>
      <c r="O10" s="47"/>
      <c r="P10" s="50"/>
      <c r="Q10" s="50"/>
      <c r="R10" s="50"/>
      <c r="S10" s="50"/>
      <c r="T10" s="51">
        <f t="shared" si="1"/>
        <v>0</v>
      </c>
      <c r="U10" s="51">
        <f t="shared" si="1"/>
        <v>0</v>
      </c>
      <c r="V10" s="51">
        <f t="shared" si="1"/>
        <v>0</v>
      </c>
      <c r="W10" s="51">
        <f t="shared" si="1"/>
        <v>0</v>
      </c>
      <c r="X10" s="51">
        <f t="shared" si="1"/>
        <v>0</v>
      </c>
      <c r="Y10" s="51">
        <f t="shared" si="2"/>
        <v>0</v>
      </c>
      <c r="Z10" s="49"/>
      <c r="AA10" s="49"/>
      <c r="AB10" s="15"/>
      <c r="AC10" s="15"/>
      <c r="AD10" s="15"/>
      <c r="AE10" s="15"/>
    </row>
    <row r="11" spans="1:193 16371:16383" x14ac:dyDescent="0.25">
      <c r="A11" s="143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207"/>
      <c r="O11" s="47"/>
      <c r="P11" s="50"/>
      <c r="Q11" s="50"/>
      <c r="R11" s="50"/>
      <c r="S11" s="50"/>
      <c r="T11" s="51">
        <f t="shared" si="1"/>
        <v>0</v>
      </c>
      <c r="U11" s="51">
        <f t="shared" si="1"/>
        <v>0</v>
      </c>
      <c r="V11" s="51">
        <f t="shared" si="1"/>
        <v>0</v>
      </c>
      <c r="W11" s="51">
        <f t="shared" si="1"/>
        <v>0</v>
      </c>
      <c r="X11" s="51">
        <f t="shared" si="1"/>
        <v>0</v>
      </c>
      <c r="Y11" s="51">
        <f t="shared" si="2"/>
        <v>0</v>
      </c>
      <c r="Z11" s="49"/>
      <c r="AA11" s="49"/>
      <c r="AB11" s="15"/>
      <c r="AC11" s="15"/>
      <c r="AD11" s="15"/>
      <c r="AE11" s="15"/>
    </row>
    <row r="12" spans="1:193 16371:16383" x14ac:dyDescent="0.25">
      <c r="A12" s="143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207"/>
      <c r="O12" s="47"/>
      <c r="P12" s="50"/>
      <c r="Q12" s="50"/>
      <c r="R12" s="50"/>
      <c r="S12" s="50"/>
      <c r="T12" s="51">
        <f t="shared" si="1"/>
        <v>0</v>
      </c>
      <c r="U12" s="51">
        <f t="shared" si="1"/>
        <v>0</v>
      </c>
      <c r="V12" s="51">
        <f t="shared" si="1"/>
        <v>0</v>
      </c>
      <c r="W12" s="51">
        <f t="shared" si="1"/>
        <v>0</v>
      </c>
      <c r="X12" s="51">
        <f t="shared" si="1"/>
        <v>0</v>
      </c>
      <c r="Y12" s="51">
        <f t="shared" si="2"/>
        <v>0</v>
      </c>
      <c r="Z12" s="49"/>
      <c r="AA12" s="49"/>
      <c r="AB12" s="15"/>
      <c r="AC12" s="15"/>
      <c r="AD12" s="15"/>
      <c r="AE12" s="15"/>
    </row>
    <row r="13" spans="1:193 16371:16383" x14ac:dyDescent="0.25">
      <c r="A13" s="143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253"/>
      <c r="N13" s="207"/>
      <c r="O13" s="47"/>
      <c r="P13" s="47"/>
      <c r="Q13" s="47"/>
      <c r="R13" s="47"/>
      <c r="S13" s="47"/>
      <c r="T13" s="51">
        <f t="shared" si="1"/>
        <v>0</v>
      </c>
      <c r="U13" s="51">
        <f t="shared" si="1"/>
        <v>0</v>
      </c>
      <c r="V13" s="51">
        <f t="shared" si="1"/>
        <v>0</v>
      </c>
      <c r="W13" s="51">
        <f t="shared" si="1"/>
        <v>0</v>
      </c>
      <c r="X13" s="51">
        <f t="shared" si="1"/>
        <v>0</v>
      </c>
      <c r="Y13" s="51">
        <f t="shared" si="2"/>
        <v>0</v>
      </c>
      <c r="Z13" s="49"/>
      <c r="AA13" s="49"/>
      <c r="AB13" s="15"/>
      <c r="AC13" s="15"/>
      <c r="AD13" s="15"/>
      <c r="AE13" s="15"/>
    </row>
    <row r="14" spans="1:193 16371:16383" x14ac:dyDescent="0.25">
      <c r="A14" s="143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254"/>
      <c r="N14" s="207"/>
      <c r="O14" s="47"/>
      <c r="P14" s="50"/>
      <c r="Q14" s="50"/>
      <c r="R14" s="50"/>
      <c r="S14" s="50"/>
      <c r="T14" s="51">
        <f t="shared" si="1"/>
        <v>0</v>
      </c>
      <c r="U14" s="51">
        <f t="shared" si="1"/>
        <v>0</v>
      </c>
      <c r="V14" s="51">
        <f t="shared" si="1"/>
        <v>0</v>
      </c>
      <c r="W14" s="51">
        <f t="shared" si="1"/>
        <v>0</v>
      </c>
      <c r="X14" s="51">
        <f t="shared" si="1"/>
        <v>0</v>
      </c>
      <c r="Y14" s="51">
        <f t="shared" si="2"/>
        <v>0</v>
      </c>
      <c r="Z14" s="49"/>
      <c r="AA14" s="49"/>
      <c r="AB14" s="15"/>
      <c r="AC14" s="15"/>
      <c r="AD14" s="15"/>
      <c r="AE14" s="15"/>
    </row>
    <row r="15" spans="1:193 16371:16383" x14ac:dyDescent="0.25">
      <c r="A15" s="143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207"/>
      <c r="O15" s="47"/>
      <c r="P15" s="50"/>
      <c r="Q15" s="50"/>
      <c r="R15" s="50"/>
      <c r="S15" s="50"/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2"/>
        <v>0</v>
      </c>
      <c r="Z15" s="49"/>
      <c r="AA15" s="49"/>
      <c r="AB15" s="15"/>
      <c r="AC15" s="15"/>
      <c r="AD15" s="15"/>
      <c r="AE15" s="15"/>
    </row>
    <row r="16" spans="1:193 16371:16383" x14ac:dyDescent="0.25">
      <c r="A16" s="143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207"/>
      <c r="O16" s="47"/>
      <c r="P16" s="47"/>
      <c r="Q16" s="47"/>
      <c r="R16" s="47"/>
      <c r="S16" s="47"/>
      <c r="T16" s="51">
        <f t="shared" si="1"/>
        <v>0</v>
      </c>
      <c r="U16" s="51">
        <f t="shared" si="1"/>
        <v>0</v>
      </c>
      <c r="V16" s="51">
        <f t="shared" si="1"/>
        <v>0</v>
      </c>
      <c r="W16" s="51">
        <f t="shared" si="1"/>
        <v>0</v>
      </c>
      <c r="X16" s="51">
        <f t="shared" si="1"/>
        <v>0</v>
      </c>
      <c r="Y16" s="51">
        <f t="shared" si="2"/>
        <v>0</v>
      </c>
      <c r="Z16" s="49"/>
      <c r="AA16" s="49"/>
      <c r="AB16" s="15"/>
      <c r="AC16" s="15"/>
      <c r="AD16" s="15"/>
      <c r="AE16" s="15"/>
    </row>
    <row r="17" spans="1:31" x14ac:dyDescent="0.25">
      <c r="A17" s="143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207"/>
      <c r="O17" s="47"/>
      <c r="P17" s="50"/>
      <c r="Q17" s="50"/>
      <c r="R17" s="50"/>
      <c r="S17" s="50"/>
      <c r="T17" s="51">
        <f t="shared" si="1"/>
        <v>0</v>
      </c>
      <c r="U17" s="51">
        <f t="shared" si="1"/>
        <v>0</v>
      </c>
      <c r="V17" s="51">
        <f t="shared" si="1"/>
        <v>0</v>
      </c>
      <c r="W17" s="51">
        <f t="shared" si="1"/>
        <v>0</v>
      </c>
      <c r="X17" s="51">
        <f t="shared" si="1"/>
        <v>0</v>
      </c>
      <c r="Y17" s="51">
        <f t="shared" si="2"/>
        <v>0</v>
      </c>
      <c r="Z17" s="49"/>
      <c r="AA17" s="49"/>
      <c r="AB17" s="15"/>
      <c r="AC17" s="15"/>
      <c r="AD17" s="15"/>
      <c r="AE17" s="15"/>
    </row>
    <row r="18" spans="1:31" x14ac:dyDescent="0.25">
      <c r="A18" s="143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207"/>
      <c r="O18" s="47"/>
      <c r="P18" s="50"/>
      <c r="Q18" s="50"/>
      <c r="R18" s="50"/>
      <c r="S18" s="50"/>
      <c r="T18" s="51">
        <f t="shared" si="1"/>
        <v>0</v>
      </c>
      <c r="U18" s="51">
        <f t="shared" si="1"/>
        <v>0</v>
      </c>
      <c r="V18" s="51">
        <f t="shared" si="1"/>
        <v>0</v>
      </c>
      <c r="W18" s="51">
        <f t="shared" si="1"/>
        <v>0</v>
      </c>
      <c r="X18" s="51">
        <f t="shared" si="1"/>
        <v>0</v>
      </c>
      <c r="Y18" s="51">
        <f t="shared" si="2"/>
        <v>0</v>
      </c>
      <c r="Z18" s="49"/>
      <c r="AA18" s="49"/>
      <c r="AB18" s="15"/>
      <c r="AC18" s="15"/>
      <c r="AD18" s="15"/>
      <c r="AE18" s="15"/>
    </row>
    <row r="19" spans="1:31" x14ac:dyDescent="0.25">
      <c r="A19" s="143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207"/>
      <c r="O19" s="47"/>
      <c r="P19" s="50"/>
      <c r="Q19" s="50"/>
      <c r="R19" s="50"/>
      <c r="S19" s="50"/>
      <c r="T19" s="51">
        <f t="shared" si="1"/>
        <v>0</v>
      </c>
      <c r="U19" s="51">
        <f t="shared" si="1"/>
        <v>0</v>
      </c>
      <c r="V19" s="51">
        <f t="shared" si="1"/>
        <v>0</v>
      </c>
      <c r="W19" s="51">
        <f t="shared" si="1"/>
        <v>0</v>
      </c>
      <c r="X19" s="51">
        <f t="shared" si="1"/>
        <v>0</v>
      </c>
      <c r="Y19" s="51">
        <f t="shared" si="2"/>
        <v>0</v>
      </c>
      <c r="Z19" s="49"/>
      <c r="AA19" s="49"/>
      <c r="AB19" s="15"/>
      <c r="AC19" s="15"/>
      <c r="AD19" s="15"/>
      <c r="AE19" s="15"/>
    </row>
    <row r="20" spans="1:31" x14ac:dyDescent="0.25">
      <c r="A20" s="143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207"/>
      <c r="O20" s="47"/>
      <c r="P20" s="50"/>
      <c r="Q20" s="50"/>
      <c r="R20" s="50"/>
      <c r="S20" s="50"/>
      <c r="T20" s="51">
        <f t="shared" si="1"/>
        <v>0</v>
      </c>
      <c r="U20" s="51">
        <f t="shared" si="1"/>
        <v>0</v>
      </c>
      <c r="V20" s="51">
        <f t="shared" si="1"/>
        <v>0</v>
      </c>
      <c r="W20" s="51">
        <f t="shared" si="1"/>
        <v>0</v>
      </c>
      <c r="X20" s="51">
        <f t="shared" si="1"/>
        <v>0</v>
      </c>
      <c r="Y20" s="51">
        <f t="shared" si="2"/>
        <v>0</v>
      </c>
      <c r="Z20" s="49"/>
      <c r="AA20" s="49"/>
      <c r="AB20" s="15"/>
      <c r="AC20" s="15"/>
      <c r="AD20" s="15"/>
      <c r="AE20" s="15"/>
    </row>
    <row r="21" spans="1:31" x14ac:dyDescent="0.25">
      <c r="A21" s="143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207"/>
      <c r="O21" s="47"/>
      <c r="P21" s="50"/>
      <c r="Q21" s="50"/>
      <c r="R21" s="50"/>
      <c r="S21" s="50"/>
      <c r="T21" s="51">
        <f t="shared" si="1"/>
        <v>0</v>
      </c>
      <c r="U21" s="51">
        <f t="shared" si="1"/>
        <v>0</v>
      </c>
      <c r="V21" s="51">
        <f t="shared" si="1"/>
        <v>0</v>
      </c>
      <c r="W21" s="51">
        <f t="shared" si="1"/>
        <v>0</v>
      </c>
      <c r="X21" s="51">
        <f t="shared" si="1"/>
        <v>0</v>
      </c>
      <c r="Y21" s="51">
        <f t="shared" si="2"/>
        <v>0</v>
      </c>
      <c r="Z21" s="49"/>
      <c r="AA21" s="49"/>
      <c r="AB21" s="15"/>
      <c r="AC21" s="15"/>
      <c r="AD21" s="15"/>
      <c r="AE21" s="15"/>
    </row>
    <row r="22" spans="1:31" x14ac:dyDescent="0.25">
      <c r="A22" s="14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207"/>
      <c r="O22" s="47"/>
      <c r="P22" s="50"/>
      <c r="Q22" s="50"/>
      <c r="R22" s="50"/>
      <c r="S22" s="50"/>
      <c r="T22" s="51">
        <f t="shared" si="1"/>
        <v>0</v>
      </c>
      <c r="U22" s="51">
        <f t="shared" si="1"/>
        <v>0</v>
      </c>
      <c r="V22" s="51">
        <f t="shared" si="1"/>
        <v>0</v>
      </c>
      <c r="W22" s="51">
        <f t="shared" si="1"/>
        <v>0</v>
      </c>
      <c r="X22" s="51">
        <f t="shared" si="1"/>
        <v>0</v>
      </c>
      <c r="Y22" s="51">
        <f t="shared" si="2"/>
        <v>0</v>
      </c>
      <c r="Z22" s="49"/>
      <c r="AA22" s="49"/>
      <c r="AB22" s="15"/>
      <c r="AC22" s="15"/>
      <c r="AD22" s="15"/>
      <c r="AE22" s="15"/>
    </row>
    <row r="23" spans="1:31" x14ac:dyDescent="0.25">
      <c r="A23" s="143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207"/>
      <c r="O23" s="47"/>
      <c r="P23" s="50"/>
      <c r="Q23" s="50"/>
      <c r="R23" s="50"/>
      <c r="S23" s="50"/>
      <c r="T23" s="51">
        <f t="shared" si="1"/>
        <v>0</v>
      </c>
      <c r="U23" s="51">
        <f t="shared" si="1"/>
        <v>0</v>
      </c>
      <c r="V23" s="51">
        <f t="shared" si="1"/>
        <v>0</v>
      </c>
      <c r="W23" s="51">
        <f t="shared" si="1"/>
        <v>0</v>
      </c>
      <c r="X23" s="51">
        <f t="shared" si="1"/>
        <v>0</v>
      </c>
      <c r="Y23" s="51">
        <f t="shared" si="2"/>
        <v>0</v>
      </c>
      <c r="Z23" s="49"/>
      <c r="AA23" s="49"/>
      <c r="AB23" s="15"/>
      <c r="AC23" s="15"/>
      <c r="AD23" s="15"/>
      <c r="AE23" s="15"/>
    </row>
    <row r="24" spans="1:31" x14ac:dyDescent="0.25">
      <c r="A24" s="14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207"/>
      <c r="O24" s="47"/>
      <c r="P24" s="50"/>
      <c r="Q24" s="50"/>
      <c r="R24" s="50"/>
      <c r="S24" s="50"/>
      <c r="T24" s="51">
        <f t="shared" si="1"/>
        <v>0</v>
      </c>
      <c r="U24" s="51">
        <f t="shared" si="1"/>
        <v>0</v>
      </c>
      <c r="V24" s="51">
        <f t="shared" si="1"/>
        <v>0</v>
      </c>
      <c r="W24" s="51">
        <f t="shared" si="1"/>
        <v>0</v>
      </c>
      <c r="X24" s="51">
        <f t="shared" si="1"/>
        <v>0</v>
      </c>
      <c r="Y24" s="51">
        <f t="shared" si="2"/>
        <v>0</v>
      </c>
      <c r="Z24" s="49"/>
      <c r="AA24" s="49"/>
      <c r="AB24" s="15"/>
      <c r="AC24" s="15"/>
      <c r="AD24" s="15"/>
      <c r="AE24" s="15"/>
    </row>
    <row r="25" spans="1:31" x14ac:dyDescent="0.25">
      <c r="A25" s="143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214"/>
      <c r="O25" s="47"/>
      <c r="P25" s="50"/>
      <c r="Q25" s="50"/>
      <c r="R25" s="50"/>
      <c r="S25" s="50"/>
      <c r="T25" s="51">
        <f t="shared" si="1"/>
        <v>0</v>
      </c>
      <c r="U25" s="51">
        <f t="shared" si="1"/>
        <v>0</v>
      </c>
      <c r="V25" s="51">
        <f t="shared" si="1"/>
        <v>0</v>
      </c>
      <c r="W25" s="51">
        <f t="shared" si="1"/>
        <v>0</v>
      </c>
      <c r="X25" s="51">
        <f t="shared" si="1"/>
        <v>0</v>
      </c>
      <c r="Y25" s="51">
        <f t="shared" si="2"/>
        <v>0</v>
      </c>
      <c r="Z25" s="49"/>
      <c r="AA25" s="49"/>
      <c r="AB25" s="15"/>
      <c r="AC25" s="15"/>
      <c r="AD25" s="15"/>
      <c r="AE25" s="15"/>
    </row>
    <row r="26" spans="1:31" x14ac:dyDescent="0.25">
      <c r="A26" s="14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207"/>
      <c r="O26" s="47"/>
      <c r="P26" s="47"/>
      <c r="Q26" s="47"/>
      <c r="R26" s="47"/>
      <c r="S26" s="47"/>
      <c r="T26" s="51">
        <f t="shared" si="1"/>
        <v>0</v>
      </c>
      <c r="U26" s="51">
        <f t="shared" si="1"/>
        <v>0</v>
      </c>
      <c r="V26" s="51">
        <f t="shared" si="1"/>
        <v>0</v>
      </c>
      <c r="W26" s="51">
        <f t="shared" si="1"/>
        <v>0</v>
      </c>
      <c r="X26" s="51">
        <f t="shared" si="1"/>
        <v>0</v>
      </c>
      <c r="Y26" s="51">
        <f t="shared" si="2"/>
        <v>0</v>
      </c>
      <c r="Z26" s="49"/>
      <c r="AA26" s="49"/>
      <c r="AB26" s="15"/>
      <c r="AC26" s="15"/>
      <c r="AD26" s="15"/>
      <c r="AE26" s="15"/>
    </row>
    <row r="27" spans="1:31" x14ac:dyDescent="0.25">
      <c r="A27" s="14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207"/>
      <c r="O27" s="47"/>
      <c r="P27" s="47"/>
      <c r="Q27" s="47"/>
      <c r="R27" s="47"/>
      <c r="S27" s="47"/>
      <c r="T27" s="51">
        <f t="shared" si="1"/>
        <v>0</v>
      </c>
      <c r="U27" s="51">
        <f t="shared" si="1"/>
        <v>0</v>
      </c>
      <c r="V27" s="51">
        <f t="shared" si="1"/>
        <v>0</v>
      </c>
      <c r="W27" s="51">
        <f t="shared" si="1"/>
        <v>0</v>
      </c>
      <c r="X27" s="51">
        <f t="shared" si="1"/>
        <v>0</v>
      </c>
      <c r="Y27" s="51">
        <f t="shared" si="2"/>
        <v>0</v>
      </c>
      <c r="Z27" s="49"/>
      <c r="AA27" s="49"/>
      <c r="AB27" s="15"/>
      <c r="AC27" s="15"/>
      <c r="AD27" s="15"/>
      <c r="AE27" s="15"/>
    </row>
    <row r="28" spans="1:31" x14ac:dyDescent="0.25">
      <c r="A28" s="14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207"/>
      <c r="O28" s="47"/>
      <c r="P28" s="50"/>
      <c r="Q28" s="50"/>
      <c r="R28" s="50"/>
      <c r="S28" s="50"/>
      <c r="T28" s="51">
        <f t="shared" si="1"/>
        <v>0</v>
      </c>
      <c r="U28" s="51">
        <f t="shared" si="1"/>
        <v>0</v>
      </c>
      <c r="V28" s="51">
        <f t="shared" si="1"/>
        <v>0</v>
      </c>
      <c r="W28" s="51">
        <f t="shared" si="1"/>
        <v>0</v>
      </c>
      <c r="X28" s="51">
        <f t="shared" si="1"/>
        <v>0</v>
      </c>
      <c r="Y28" s="51">
        <f t="shared" si="2"/>
        <v>0</v>
      </c>
      <c r="Z28" s="49"/>
      <c r="AA28" s="49"/>
      <c r="AB28" s="15"/>
      <c r="AC28" s="15"/>
      <c r="AD28" s="15"/>
      <c r="AE28" s="15"/>
    </row>
    <row r="29" spans="1:31" x14ac:dyDescent="0.25">
      <c r="A29" s="14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207"/>
      <c r="O29" s="47"/>
      <c r="P29" s="50"/>
      <c r="Q29" s="50"/>
      <c r="R29" s="50"/>
      <c r="S29" s="50"/>
      <c r="T29" s="51">
        <f t="shared" si="1"/>
        <v>0</v>
      </c>
      <c r="U29" s="51">
        <f t="shared" si="1"/>
        <v>0</v>
      </c>
      <c r="V29" s="51">
        <f t="shared" si="1"/>
        <v>0</v>
      </c>
      <c r="W29" s="51">
        <f t="shared" si="1"/>
        <v>0</v>
      </c>
      <c r="X29" s="51">
        <f t="shared" si="1"/>
        <v>0</v>
      </c>
      <c r="Y29" s="51">
        <f t="shared" si="2"/>
        <v>0</v>
      </c>
      <c r="Z29" s="49"/>
      <c r="AA29" s="49"/>
      <c r="AB29" s="15"/>
      <c r="AC29" s="15"/>
      <c r="AD29" s="15"/>
      <c r="AE29" s="15"/>
    </row>
    <row r="30" spans="1:31" x14ac:dyDescent="0.25">
      <c r="A30" s="14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214"/>
      <c r="O30" s="47"/>
      <c r="P30" s="50"/>
      <c r="Q30" s="50"/>
      <c r="R30" s="50"/>
      <c r="S30" s="50"/>
      <c r="T30" s="51">
        <f t="shared" si="1"/>
        <v>0</v>
      </c>
      <c r="U30" s="51">
        <f t="shared" si="1"/>
        <v>0</v>
      </c>
      <c r="V30" s="51">
        <f t="shared" si="1"/>
        <v>0</v>
      </c>
      <c r="W30" s="51">
        <f t="shared" si="1"/>
        <v>0</v>
      </c>
      <c r="X30" s="51">
        <f t="shared" si="1"/>
        <v>0</v>
      </c>
      <c r="Y30" s="51">
        <f t="shared" si="2"/>
        <v>0</v>
      </c>
      <c r="Z30" s="49"/>
      <c r="AA30" s="49"/>
      <c r="AB30" s="15"/>
      <c r="AC30" s="15"/>
      <c r="AD30" s="15"/>
      <c r="AE30" s="15"/>
    </row>
    <row r="31" spans="1:31" x14ac:dyDescent="0.25">
      <c r="A31" s="14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214"/>
      <c r="O31" s="47"/>
      <c r="P31" s="50"/>
      <c r="Q31" s="50"/>
      <c r="R31" s="50"/>
      <c r="S31" s="50"/>
      <c r="T31" s="51">
        <f t="shared" si="1"/>
        <v>0</v>
      </c>
      <c r="U31" s="51">
        <f t="shared" si="1"/>
        <v>0</v>
      </c>
      <c r="V31" s="51">
        <f t="shared" si="1"/>
        <v>0</v>
      </c>
      <c r="W31" s="51">
        <f t="shared" si="1"/>
        <v>0</v>
      </c>
      <c r="X31" s="51">
        <f t="shared" si="1"/>
        <v>0</v>
      </c>
      <c r="Y31" s="51">
        <f t="shared" si="2"/>
        <v>0</v>
      </c>
      <c r="Z31" s="49"/>
      <c r="AA31" s="49"/>
      <c r="AB31" s="15"/>
      <c r="AC31" s="15"/>
      <c r="AD31" s="15"/>
      <c r="AE31" s="15"/>
    </row>
    <row r="32" spans="1:31" x14ac:dyDescent="0.25">
      <c r="A32" s="14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207"/>
      <c r="O32" s="47"/>
      <c r="P32" s="50"/>
      <c r="Q32" s="50"/>
      <c r="R32" s="50"/>
      <c r="S32" s="50"/>
      <c r="T32" s="51">
        <f t="shared" si="1"/>
        <v>0</v>
      </c>
      <c r="U32" s="51">
        <f t="shared" si="1"/>
        <v>0</v>
      </c>
      <c r="V32" s="51">
        <f t="shared" si="1"/>
        <v>0</v>
      </c>
      <c r="W32" s="51">
        <f t="shared" si="1"/>
        <v>0</v>
      </c>
      <c r="X32" s="51">
        <f t="shared" si="1"/>
        <v>0</v>
      </c>
      <c r="Y32" s="51">
        <f t="shared" si="2"/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207"/>
      <c r="O33" s="47"/>
      <c r="P33" s="50"/>
      <c r="Q33" s="50"/>
      <c r="R33" s="50"/>
      <c r="S33" s="50"/>
      <c r="T33" s="51">
        <f t="shared" si="1"/>
        <v>0</v>
      </c>
      <c r="U33" s="51">
        <f t="shared" si="1"/>
        <v>0</v>
      </c>
      <c r="V33" s="51">
        <f t="shared" si="1"/>
        <v>0</v>
      </c>
      <c r="W33" s="51">
        <f t="shared" si="1"/>
        <v>0</v>
      </c>
      <c r="X33" s="51">
        <f t="shared" si="1"/>
        <v>0</v>
      </c>
      <c r="Y33" s="51">
        <f t="shared" si="2"/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207"/>
      <c r="O34" s="47"/>
      <c r="P34" s="50"/>
      <c r="Q34" s="50"/>
      <c r="R34" s="50"/>
      <c r="S34" s="50"/>
      <c r="T34" s="51">
        <f t="shared" si="1"/>
        <v>0</v>
      </c>
      <c r="U34" s="51">
        <f t="shared" si="1"/>
        <v>0</v>
      </c>
      <c r="V34" s="51">
        <f t="shared" si="1"/>
        <v>0</v>
      </c>
      <c r="W34" s="51">
        <f t="shared" si="1"/>
        <v>0</v>
      </c>
      <c r="X34" s="51">
        <f t="shared" si="1"/>
        <v>0</v>
      </c>
      <c r="Y34" s="51">
        <f t="shared" si="2"/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207"/>
      <c r="O35" s="47"/>
      <c r="P35" s="50"/>
      <c r="Q35" s="50"/>
      <c r="R35" s="50"/>
      <c r="S35" s="50"/>
      <c r="T35" s="51">
        <f t="shared" si="1"/>
        <v>0</v>
      </c>
      <c r="U35" s="51">
        <f t="shared" si="1"/>
        <v>0</v>
      </c>
      <c r="V35" s="51">
        <f t="shared" si="1"/>
        <v>0</v>
      </c>
      <c r="W35" s="51">
        <f t="shared" si="1"/>
        <v>0</v>
      </c>
      <c r="X35" s="51">
        <f t="shared" si="1"/>
        <v>0</v>
      </c>
      <c r="Y35" s="51">
        <f t="shared" si="2"/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207"/>
      <c r="O36" s="47"/>
      <c r="P36" s="50"/>
      <c r="Q36" s="50"/>
      <c r="R36" s="50"/>
      <c r="S36" s="50"/>
      <c r="T36" s="51">
        <f t="shared" si="1"/>
        <v>0</v>
      </c>
      <c r="U36" s="51">
        <f t="shared" si="1"/>
        <v>0</v>
      </c>
      <c r="V36" s="51">
        <f t="shared" si="1"/>
        <v>0</v>
      </c>
      <c r="W36" s="51">
        <f t="shared" si="1"/>
        <v>0</v>
      </c>
      <c r="X36" s="51">
        <f t="shared" si="1"/>
        <v>0</v>
      </c>
      <c r="Y36" s="51">
        <f t="shared" si="2"/>
        <v>0</v>
      </c>
      <c r="Z36" s="49"/>
      <c r="AA36" s="49"/>
      <c r="AB36" s="15"/>
      <c r="AC36" s="15"/>
      <c r="AD36" s="15"/>
      <c r="AE36" s="15"/>
    </row>
    <row r="37" spans="1:31" x14ac:dyDescent="0.25">
      <c r="A37" s="143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214"/>
      <c r="O37" s="47"/>
      <c r="P37" s="47"/>
      <c r="Q37" s="47"/>
      <c r="R37" s="47"/>
      <c r="S37" s="47"/>
      <c r="T37" s="51">
        <f t="shared" si="1"/>
        <v>0</v>
      </c>
      <c r="U37" s="51">
        <f t="shared" si="1"/>
        <v>0</v>
      </c>
      <c r="V37" s="51">
        <f t="shared" si="1"/>
        <v>0</v>
      </c>
      <c r="W37" s="51">
        <f t="shared" si="1"/>
        <v>0</v>
      </c>
      <c r="X37" s="51">
        <f t="shared" si="1"/>
        <v>0</v>
      </c>
      <c r="Y37" s="51">
        <f t="shared" si="2"/>
        <v>0</v>
      </c>
      <c r="Z37" s="49"/>
      <c r="AA37" s="49"/>
      <c r="AB37" s="15"/>
      <c r="AC37" s="15"/>
      <c r="AD37" s="15"/>
      <c r="AE37" s="15"/>
    </row>
    <row r="38" spans="1:31" x14ac:dyDescent="0.25">
      <c r="A38" s="14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214"/>
      <c r="O38" s="47"/>
      <c r="P38" s="47"/>
      <c r="Q38" s="47"/>
      <c r="R38" s="47"/>
      <c r="S38" s="47"/>
      <c r="T38" s="51">
        <f t="shared" si="1"/>
        <v>0</v>
      </c>
      <c r="U38" s="51">
        <f t="shared" si="1"/>
        <v>0</v>
      </c>
      <c r="V38" s="51">
        <f t="shared" si="1"/>
        <v>0</v>
      </c>
      <c r="W38" s="51">
        <f t="shared" si="1"/>
        <v>0</v>
      </c>
      <c r="X38" s="51">
        <f t="shared" si="1"/>
        <v>0</v>
      </c>
      <c r="Y38" s="51">
        <f t="shared" si="2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214"/>
      <c r="O39" s="47"/>
      <c r="P39" s="50"/>
      <c r="Q39" s="50"/>
      <c r="R39" s="50"/>
      <c r="S39" s="50"/>
      <c r="T39" s="51">
        <f t="shared" si="1"/>
        <v>0</v>
      </c>
      <c r="U39" s="51">
        <f t="shared" si="1"/>
        <v>0</v>
      </c>
      <c r="V39" s="51">
        <f t="shared" si="1"/>
        <v>0</v>
      </c>
      <c r="W39" s="51">
        <f t="shared" si="1"/>
        <v>0</v>
      </c>
      <c r="X39" s="51">
        <f t="shared" si="1"/>
        <v>0</v>
      </c>
      <c r="Y39" s="51">
        <f t="shared" si="2"/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214"/>
      <c r="O40" s="47"/>
      <c r="P40" s="50"/>
      <c r="Q40" s="50"/>
      <c r="R40" s="50"/>
      <c r="S40" s="50"/>
      <c r="T40" s="51">
        <f t="shared" si="1"/>
        <v>0</v>
      </c>
      <c r="U40" s="51">
        <f t="shared" si="1"/>
        <v>0</v>
      </c>
      <c r="V40" s="51">
        <f t="shared" si="1"/>
        <v>0</v>
      </c>
      <c r="W40" s="51">
        <f t="shared" si="1"/>
        <v>0</v>
      </c>
      <c r="X40" s="51">
        <f t="shared" si="1"/>
        <v>0</v>
      </c>
      <c r="Y40" s="51">
        <f t="shared" si="2"/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214"/>
      <c r="O41" s="47"/>
      <c r="P41" s="50"/>
      <c r="Q41" s="50"/>
      <c r="R41" s="50"/>
      <c r="S41" s="50"/>
      <c r="T41" s="51">
        <f t="shared" ref="T41:T49" si="3">IF($N41="Pending",0,$N41*O41)</f>
        <v>0</v>
      </c>
      <c r="U41" s="51">
        <f t="shared" ref="U41:U49" si="4">IF($N41="Pending",0,$N41*P41)</f>
        <v>0</v>
      </c>
      <c r="V41" s="51">
        <f t="shared" ref="V41:V49" si="5">IF($N41="Pending",0,$N41*Q41)</f>
        <v>0</v>
      </c>
      <c r="W41" s="51">
        <f t="shared" ref="W41:W49" si="6">IF($N41="Pending",0,$N41*R41)</f>
        <v>0</v>
      </c>
      <c r="X41" s="51">
        <f t="shared" ref="X41:X49" si="7">IF($N41="Pending",0,$N41*S41)</f>
        <v>0</v>
      </c>
      <c r="Y41" s="51">
        <f t="shared" ref="Y41:Y49" si="8">SUM(T41:X41)</f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214"/>
      <c r="O42" s="47"/>
      <c r="P42" s="50"/>
      <c r="Q42" s="50"/>
      <c r="R42" s="50"/>
      <c r="S42" s="50"/>
      <c r="T42" s="51">
        <f t="shared" si="3"/>
        <v>0</v>
      </c>
      <c r="U42" s="51">
        <f t="shared" si="4"/>
        <v>0</v>
      </c>
      <c r="V42" s="51">
        <f t="shared" si="5"/>
        <v>0</v>
      </c>
      <c r="W42" s="51">
        <f t="shared" si="6"/>
        <v>0</v>
      </c>
      <c r="X42" s="51">
        <f t="shared" si="7"/>
        <v>0</v>
      </c>
      <c r="Y42" s="51">
        <f t="shared" si="8"/>
        <v>0</v>
      </c>
      <c r="Z42" s="49"/>
      <c r="AA42" s="49"/>
      <c r="AB42" s="15"/>
      <c r="AC42" s="15"/>
      <c r="AD42" s="15"/>
      <c r="AE42" s="15"/>
    </row>
    <row r="43" spans="1:31" x14ac:dyDescent="0.25">
      <c r="A43" s="143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214"/>
      <c r="O43" s="47"/>
      <c r="P43" s="50"/>
      <c r="Q43" s="50"/>
      <c r="R43" s="50"/>
      <c r="S43" s="50"/>
      <c r="T43" s="51">
        <f t="shared" si="3"/>
        <v>0</v>
      </c>
      <c r="U43" s="51">
        <f t="shared" si="4"/>
        <v>0</v>
      </c>
      <c r="V43" s="51">
        <f t="shared" si="5"/>
        <v>0</v>
      </c>
      <c r="W43" s="51">
        <f t="shared" si="6"/>
        <v>0</v>
      </c>
      <c r="X43" s="51">
        <f t="shared" si="7"/>
        <v>0</v>
      </c>
      <c r="Y43" s="51">
        <f t="shared" si="8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214"/>
      <c r="O44" s="47"/>
      <c r="P44" s="50"/>
      <c r="Q44" s="50"/>
      <c r="R44" s="50"/>
      <c r="S44" s="50"/>
      <c r="T44" s="51">
        <f t="shared" si="3"/>
        <v>0</v>
      </c>
      <c r="U44" s="51">
        <f t="shared" si="4"/>
        <v>0</v>
      </c>
      <c r="V44" s="51">
        <f t="shared" si="5"/>
        <v>0</v>
      </c>
      <c r="W44" s="51">
        <f t="shared" si="6"/>
        <v>0</v>
      </c>
      <c r="X44" s="51">
        <f t="shared" si="7"/>
        <v>0</v>
      </c>
      <c r="Y44" s="51">
        <f t="shared" si="8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214"/>
      <c r="O45" s="47"/>
      <c r="P45" s="50"/>
      <c r="Q45" s="50"/>
      <c r="R45" s="50"/>
      <c r="S45" s="50"/>
      <c r="T45" s="51">
        <f t="shared" si="3"/>
        <v>0</v>
      </c>
      <c r="U45" s="51">
        <f t="shared" si="4"/>
        <v>0</v>
      </c>
      <c r="V45" s="51">
        <f t="shared" si="5"/>
        <v>0</v>
      </c>
      <c r="W45" s="51">
        <f t="shared" si="6"/>
        <v>0</v>
      </c>
      <c r="X45" s="51">
        <f t="shared" si="7"/>
        <v>0</v>
      </c>
      <c r="Y45" s="51">
        <f t="shared" si="8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214"/>
      <c r="O46" s="47"/>
      <c r="P46" s="50"/>
      <c r="Q46" s="50"/>
      <c r="R46" s="50"/>
      <c r="S46" s="50"/>
      <c r="T46" s="51">
        <f t="shared" si="3"/>
        <v>0</v>
      </c>
      <c r="U46" s="51">
        <f t="shared" si="4"/>
        <v>0</v>
      </c>
      <c r="V46" s="51">
        <f t="shared" si="5"/>
        <v>0</v>
      </c>
      <c r="W46" s="51">
        <f t="shared" si="6"/>
        <v>0</v>
      </c>
      <c r="X46" s="51">
        <f t="shared" si="7"/>
        <v>0</v>
      </c>
      <c r="Y46" s="51">
        <f t="shared" si="8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214"/>
      <c r="O47" s="47"/>
      <c r="P47" s="50"/>
      <c r="Q47" s="50"/>
      <c r="R47" s="50"/>
      <c r="S47" s="50"/>
      <c r="T47" s="51">
        <f t="shared" si="3"/>
        <v>0</v>
      </c>
      <c r="U47" s="51">
        <f t="shared" si="4"/>
        <v>0</v>
      </c>
      <c r="V47" s="51">
        <f t="shared" si="5"/>
        <v>0</v>
      </c>
      <c r="W47" s="51">
        <f t="shared" si="6"/>
        <v>0</v>
      </c>
      <c r="X47" s="51">
        <f t="shared" si="7"/>
        <v>0</v>
      </c>
      <c r="Y47" s="51">
        <f t="shared" si="8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214"/>
      <c r="O48" s="47"/>
      <c r="P48" s="50"/>
      <c r="Q48" s="50"/>
      <c r="R48" s="50"/>
      <c r="S48" s="50"/>
      <c r="T48" s="51">
        <f t="shared" si="3"/>
        <v>0</v>
      </c>
      <c r="U48" s="51">
        <f t="shared" si="4"/>
        <v>0</v>
      </c>
      <c r="V48" s="51">
        <f t="shared" si="5"/>
        <v>0</v>
      </c>
      <c r="W48" s="51">
        <f t="shared" si="6"/>
        <v>0</v>
      </c>
      <c r="X48" s="51">
        <f t="shared" si="7"/>
        <v>0</v>
      </c>
      <c r="Y48" s="51">
        <f t="shared" si="8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214"/>
      <c r="O49" s="47"/>
      <c r="P49" s="50"/>
      <c r="Q49" s="50"/>
      <c r="R49" s="50"/>
      <c r="S49" s="50"/>
      <c r="T49" s="51">
        <f t="shared" si="3"/>
        <v>0</v>
      </c>
      <c r="U49" s="51">
        <f t="shared" si="4"/>
        <v>0</v>
      </c>
      <c r="V49" s="51">
        <f t="shared" si="5"/>
        <v>0</v>
      </c>
      <c r="W49" s="51">
        <f t="shared" si="6"/>
        <v>0</v>
      </c>
      <c r="X49" s="51">
        <f t="shared" si="7"/>
        <v>0</v>
      </c>
      <c r="Y49" s="51">
        <f t="shared" si="8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214"/>
      <c r="O50" s="47"/>
      <c r="P50" s="50"/>
      <c r="Q50" s="50"/>
      <c r="R50" s="50"/>
      <c r="S50" s="50"/>
      <c r="T50" s="51">
        <f t="shared" ref="T50:X73" si="9">IF($N50="Pending",0,$N50*O50)</f>
        <v>0</v>
      </c>
      <c r="U50" s="51">
        <f t="shared" si="9"/>
        <v>0</v>
      </c>
      <c r="V50" s="51">
        <f t="shared" si="9"/>
        <v>0</v>
      </c>
      <c r="W50" s="51">
        <f t="shared" si="9"/>
        <v>0</v>
      </c>
      <c r="X50" s="51">
        <f t="shared" si="9"/>
        <v>0</v>
      </c>
      <c r="Y50" s="51">
        <f t="shared" ref="Y50:Y69" si="10">SUM(T50:X50)</f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214"/>
      <c r="O51" s="47"/>
      <c r="P51" s="50"/>
      <c r="Q51" s="50"/>
      <c r="R51" s="50"/>
      <c r="S51" s="50"/>
      <c r="T51" s="51">
        <f t="shared" si="9"/>
        <v>0</v>
      </c>
      <c r="U51" s="51">
        <f t="shared" si="9"/>
        <v>0</v>
      </c>
      <c r="V51" s="51">
        <f t="shared" si="9"/>
        <v>0</v>
      </c>
      <c r="W51" s="51">
        <f t="shared" si="9"/>
        <v>0</v>
      </c>
      <c r="X51" s="51">
        <f t="shared" si="9"/>
        <v>0</v>
      </c>
      <c r="Y51" s="51">
        <f t="shared" si="10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214"/>
      <c r="O52" s="47"/>
      <c r="P52" s="50"/>
      <c r="Q52" s="50"/>
      <c r="R52" s="50"/>
      <c r="S52" s="50"/>
      <c r="T52" s="51">
        <f t="shared" si="9"/>
        <v>0</v>
      </c>
      <c r="U52" s="51">
        <f t="shared" si="9"/>
        <v>0</v>
      </c>
      <c r="V52" s="51">
        <f t="shared" si="9"/>
        <v>0</v>
      </c>
      <c r="W52" s="51">
        <f t="shared" si="9"/>
        <v>0</v>
      </c>
      <c r="X52" s="51">
        <f t="shared" si="9"/>
        <v>0</v>
      </c>
      <c r="Y52" s="51">
        <f t="shared" si="10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214"/>
      <c r="O53" s="47"/>
      <c r="P53" s="50"/>
      <c r="Q53" s="50"/>
      <c r="R53" s="50"/>
      <c r="S53" s="50"/>
      <c r="T53" s="51">
        <f t="shared" si="9"/>
        <v>0</v>
      </c>
      <c r="U53" s="51">
        <f t="shared" si="9"/>
        <v>0</v>
      </c>
      <c r="V53" s="51">
        <f t="shared" si="9"/>
        <v>0</v>
      </c>
      <c r="W53" s="51">
        <f t="shared" si="9"/>
        <v>0</v>
      </c>
      <c r="X53" s="51">
        <f t="shared" si="9"/>
        <v>0</v>
      </c>
      <c r="Y53" s="51">
        <f t="shared" si="10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214"/>
      <c r="O54" s="47"/>
      <c r="P54" s="50"/>
      <c r="Q54" s="50"/>
      <c r="R54" s="50"/>
      <c r="S54" s="50"/>
      <c r="T54" s="51">
        <f t="shared" si="9"/>
        <v>0</v>
      </c>
      <c r="U54" s="51">
        <f t="shared" si="9"/>
        <v>0</v>
      </c>
      <c r="V54" s="51">
        <f t="shared" si="9"/>
        <v>0</v>
      </c>
      <c r="W54" s="51">
        <f t="shared" si="9"/>
        <v>0</v>
      </c>
      <c r="X54" s="51">
        <f t="shared" si="9"/>
        <v>0</v>
      </c>
      <c r="Y54" s="51">
        <f t="shared" si="10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214"/>
      <c r="O55" s="47"/>
      <c r="P55" s="50"/>
      <c r="Q55" s="50"/>
      <c r="R55" s="50"/>
      <c r="S55" s="50"/>
      <c r="T55" s="51">
        <f t="shared" si="9"/>
        <v>0</v>
      </c>
      <c r="U55" s="51">
        <f t="shared" si="9"/>
        <v>0</v>
      </c>
      <c r="V55" s="51">
        <f t="shared" si="9"/>
        <v>0</v>
      </c>
      <c r="W55" s="51">
        <f t="shared" si="9"/>
        <v>0</v>
      </c>
      <c r="X55" s="51">
        <f t="shared" si="9"/>
        <v>0</v>
      </c>
      <c r="Y55" s="51">
        <f t="shared" si="10"/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214"/>
      <c r="O56" s="47"/>
      <c r="P56" s="50"/>
      <c r="Q56" s="50"/>
      <c r="R56" s="50"/>
      <c r="S56" s="50"/>
      <c r="T56" s="51">
        <f t="shared" si="9"/>
        <v>0</v>
      </c>
      <c r="U56" s="51">
        <f t="shared" si="9"/>
        <v>0</v>
      </c>
      <c r="V56" s="51">
        <f t="shared" si="9"/>
        <v>0</v>
      </c>
      <c r="W56" s="51">
        <f t="shared" si="9"/>
        <v>0</v>
      </c>
      <c r="X56" s="51">
        <f t="shared" si="9"/>
        <v>0</v>
      </c>
      <c r="Y56" s="51">
        <f t="shared" si="10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214"/>
      <c r="O57" s="47"/>
      <c r="P57" s="50"/>
      <c r="Q57" s="50"/>
      <c r="R57" s="50"/>
      <c r="S57" s="50"/>
      <c r="T57" s="51">
        <f t="shared" si="9"/>
        <v>0</v>
      </c>
      <c r="U57" s="51">
        <f t="shared" si="9"/>
        <v>0</v>
      </c>
      <c r="V57" s="51">
        <f t="shared" si="9"/>
        <v>0</v>
      </c>
      <c r="W57" s="51">
        <f t="shared" si="9"/>
        <v>0</v>
      </c>
      <c r="X57" s="51">
        <f t="shared" si="9"/>
        <v>0</v>
      </c>
      <c r="Y57" s="51">
        <f t="shared" si="10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214"/>
      <c r="O58" s="47"/>
      <c r="P58" s="50"/>
      <c r="Q58" s="50"/>
      <c r="R58" s="50"/>
      <c r="S58" s="50"/>
      <c r="T58" s="51">
        <f t="shared" si="9"/>
        <v>0</v>
      </c>
      <c r="U58" s="51">
        <f t="shared" si="9"/>
        <v>0</v>
      </c>
      <c r="V58" s="51">
        <f t="shared" si="9"/>
        <v>0</v>
      </c>
      <c r="W58" s="51">
        <f t="shared" si="9"/>
        <v>0</v>
      </c>
      <c r="X58" s="51">
        <f t="shared" si="9"/>
        <v>0</v>
      </c>
      <c r="Y58" s="51">
        <f t="shared" si="10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214"/>
      <c r="O59" s="47"/>
      <c r="P59" s="50"/>
      <c r="Q59" s="50"/>
      <c r="R59" s="50"/>
      <c r="S59" s="50"/>
      <c r="T59" s="51">
        <f t="shared" si="9"/>
        <v>0</v>
      </c>
      <c r="U59" s="51">
        <f t="shared" si="9"/>
        <v>0</v>
      </c>
      <c r="V59" s="51">
        <f t="shared" si="9"/>
        <v>0</v>
      </c>
      <c r="W59" s="51">
        <f t="shared" si="9"/>
        <v>0</v>
      </c>
      <c r="X59" s="51">
        <f t="shared" si="9"/>
        <v>0</v>
      </c>
      <c r="Y59" s="51">
        <f t="shared" si="10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214"/>
      <c r="O60" s="47"/>
      <c r="P60" s="50"/>
      <c r="Q60" s="50"/>
      <c r="R60" s="50"/>
      <c r="S60" s="50"/>
      <c r="T60" s="51">
        <f t="shared" si="9"/>
        <v>0</v>
      </c>
      <c r="U60" s="51">
        <f t="shared" si="9"/>
        <v>0</v>
      </c>
      <c r="V60" s="51">
        <f t="shared" si="9"/>
        <v>0</v>
      </c>
      <c r="W60" s="51">
        <f t="shared" si="9"/>
        <v>0</v>
      </c>
      <c r="X60" s="51">
        <f t="shared" si="9"/>
        <v>0</v>
      </c>
      <c r="Y60" s="51">
        <f t="shared" si="10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214"/>
      <c r="O61" s="47"/>
      <c r="P61" s="50"/>
      <c r="Q61" s="50"/>
      <c r="R61" s="50"/>
      <c r="S61" s="50"/>
      <c r="T61" s="51">
        <f t="shared" si="9"/>
        <v>0</v>
      </c>
      <c r="U61" s="51">
        <f t="shared" si="9"/>
        <v>0</v>
      </c>
      <c r="V61" s="51">
        <f t="shared" si="9"/>
        <v>0</v>
      </c>
      <c r="W61" s="51">
        <f t="shared" si="9"/>
        <v>0</v>
      </c>
      <c r="X61" s="51">
        <f t="shared" si="9"/>
        <v>0</v>
      </c>
      <c r="Y61" s="51">
        <f t="shared" si="10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214"/>
      <c r="O62" s="47"/>
      <c r="P62" s="50"/>
      <c r="Q62" s="50"/>
      <c r="R62" s="50"/>
      <c r="S62" s="50"/>
      <c r="T62" s="51">
        <f t="shared" si="9"/>
        <v>0</v>
      </c>
      <c r="U62" s="51">
        <f t="shared" si="9"/>
        <v>0</v>
      </c>
      <c r="V62" s="51">
        <f t="shared" si="9"/>
        <v>0</v>
      </c>
      <c r="W62" s="51">
        <f t="shared" si="9"/>
        <v>0</v>
      </c>
      <c r="X62" s="51">
        <f t="shared" si="9"/>
        <v>0</v>
      </c>
      <c r="Y62" s="51">
        <f t="shared" si="10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214"/>
      <c r="O63" s="47"/>
      <c r="P63" s="50"/>
      <c r="Q63" s="50"/>
      <c r="R63" s="50"/>
      <c r="S63" s="50"/>
      <c r="T63" s="51">
        <f t="shared" si="9"/>
        <v>0</v>
      </c>
      <c r="U63" s="51">
        <f t="shared" si="9"/>
        <v>0</v>
      </c>
      <c r="V63" s="51">
        <f t="shared" si="9"/>
        <v>0</v>
      </c>
      <c r="W63" s="51">
        <f t="shared" si="9"/>
        <v>0</v>
      </c>
      <c r="X63" s="51">
        <f t="shared" si="9"/>
        <v>0</v>
      </c>
      <c r="Y63" s="51">
        <f t="shared" si="10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214"/>
      <c r="O64" s="47"/>
      <c r="P64" s="50"/>
      <c r="Q64" s="50"/>
      <c r="R64" s="50"/>
      <c r="S64" s="50"/>
      <c r="T64" s="51">
        <f t="shared" si="9"/>
        <v>0</v>
      </c>
      <c r="U64" s="51">
        <f t="shared" si="9"/>
        <v>0</v>
      </c>
      <c r="V64" s="51">
        <f t="shared" si="9"/>
        <v>0</v>
      </c>
      <c r="W64" s="51">
        <f t="shared" si="9"/>
        <v>0</v>
      </c>
      <c r="X64" s="51">
        <f t="shared" si="9"/>
        <v>0</v>
      </c>
      <c r="Y64" s="51">
        <f t="shared" si="10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214"/>
      <c r="O65" s="47"/>
      <c r="P65" s="50"/>
      <c r="Q65" s="50"/>
      <c r="R65" s="50"/>
      <c r="S65" s="50"/>
      <c r="T65" s="51">
        <f t="shared" si="9"/>
        <v>0</v>
      </c>
      <c r="U65" s="51">
        <f t="shared" si="9"/>
        <v>0</v>
      </c>
      <c r="V65" s="51">
        <f t="shared" si="9"/>
        <v>0</v>
      </c>
      <c r="W65" s="51">
        <f t="shared" si="9"/>
        <v>0</v>
      </c>
      <c r="X65" s="51">
        <f t="shared" si="9"/>
        <v>0</v>
      </c>
      <c r="Y65" s="51">
        <f t="shared" si="10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214"/>
      <c r="O66" s="47"/>
      <c r="P66" s="50"/>
      <c r="Q66" s="50"/>
      <c r="R66" s="50"/>
      <c r="S66" s="50"/>
      <c r="T66" s="51">
        <f t="shared" si="9"/>
        <v>0</v>
      </c>
      <c r="U66" s="51">
        <f t="shared" si="9"/>
        <v>0</v>
      </c>
      <c r="V66" s="51">
        <f t="shared" si="9"/>
        <v>0</v>
      </c>
      <c r="W66" s="51">
        <f t="shared" si="9"/>
        <v>0</v>
      </c>
      <c r="X66" s="51">
        <f t="shared" si="9"/>
        <v>0</v>
      </c>
      <c r="Y66" s="51">
        <f t="shared" si="10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214"/>
      <c r="O67" s="47"/>
      <c r="P67" s="50"/>
      <c r="Q67" s="50"/>
      <c r="R67" s="50"/>
      <c r="S67" s="50"/>
      <c r="T67" s="51">
        <f t="shared" si="9"/>
        <v>0</v>
      </c>
      <c r="U67" s="51">
        <f t="shared" si="9"/>
        <v>0</v>
      </c>
      <c r="V67" s="51">
        <f t="shared" si="9"/>
        <v>0</v>
      </c>
      <c r="W67" s="51">
        <f t="shared" si="9"/>
        <v>0</v>
      </c>
      <c r="X67" s="51">
        <f t="shared" si="9"/>
        <v>0</v>
      </c>
      <c r="Y67" s="51">
        <f t="shared" si="10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214"/>
      <c r="O68" s="47"/>
      <c r="P68" s="50"/>
      <c r="Q68" s="50"/>
      <c r="R68" s="50"/>
      <c r="S68" s="50"/>
      <c r="T68" s="51">
        <f t="shared" si="9"/>
        <v>0</v>
      </c>
      <c r="U68" s="51">
        <f t="shared" si="9"/>
        <v>0</v>
      </c>
      <c r="V68" s="51">
        <f t="shared" si="9"/>
        <v>0</v>
      </c>
      <c r="W68" s="51">
        <f t="shared" si="9"/>
        <v>0</v>
      </c>
      <c r="X68" s="51">
        <f t="shared" si="9"/>
        <v>0</v>
      </c>
      <c r="Y68" s="51">
        <f t="shared" si="10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214"/>
      <c r="O69" s="47"/>
      <c r="P69" s="50"/>
      <c r="Q69" s="50"/>
      <c r="R69" s="50"/>
      <c r="S69" s="50"/>
      <c r="T69" s="51">
        <f t="shared" si="9"/>
        <v>0</v>
      </c>
      <c r="U69" s="51">
        <f t="shared" si="9"/>
        <v>0</v>
      </c>
      <c r="V69" s="51">
        <f t="shared" si="9"/>
        <v>0</v>
      </c>
      <c r="W69" s="51">
        <f t="shared" si="9"/>
        <v>0</v>
      </c>
      <c r="X69" s="51">
        <f t="shared" si="9"/>
        <v>0</v>
      </c>
      <c r="Y69" s="51">
        <f t="shared" si="10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214"/>
      <c r="O70" s="47"/>
      <c r="P70" s="50"/>
      <c r="Q70" s="50"/>
      <c r="R70" s="50"/>
      <c r="S70" s="50"/>
      <c r="T70" s="51">
        <f t="shared" si="9"/>
        <v>0</v>
      </c>
      <c r="U70" s="51">
        <f t="shared" si="9"/>
        <v>0</v>
      </c>
      <c r="V70" s="51">
        <f t="shared" si="9"/>
        <v>0</v>
      </c>
      <c r="W70" s="51">
        <f t="shared" si="9"/>
        <v>0</v>
      </c>
      <c r="X70" s="51">
        <f t="shared" si="9"/>
        <v>0</v>
      </c>
      <c r="Y70" s="51">
        <f t="shared" ref="Y70:Y106" si="11">SUM(T70:X70)</f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214"/>
      <c r="O71" s="47"/>
      <c r="P71" s="50"/>
      <c r="Q71" s="50"/>
      <c r="R71" s="50"/>
      <c r="S71" s="50"/>
      <c r="T71" s="51">
        <f t="shared" si="9"/>
        <v>0</v>
      </c>
      <c r="U71" s="51">
        <f t="shared" si="9"/>
        <v>0</v>
      </c>
      <c r="V71" s="51">
        <f t="shared" si="9"/>
        <v>0</v>
      </c>
      <c r="W71" s="51">
        <f t="shared" si="9"/>
        <v>0</v>
      </c>
      <c r="X71" s="51">
        <f t="shared" si="9"/>
        <v>0</v>
      </c>
      <c r="Y71" s="51">
        <f t="shared" si="11"/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214"/>
      <c r="O72" s="47"/>
      <c r="P72" s="50"/>
      <c r="Q72" s="50"/>
      <c r="R72" s="50"/>
      <c r="S72" s="50"/>
      <c r="T72" s="51">
        <f t="shared" si="9"/>
        <v>0</v>
      </c>
      <c r="U72" s="51">
        <f t="shared" si="9"/>
        <v>0</v>
      </c>
      <c r="V72" s="51">
        <f t="shared" si="9"/>
        <v>0</v>
      </c>
      <c r="W72" s="51">
        <f t="shared" si="9"/>
        <v>0</v>
      </c>
      <c r="X72" s="51">
        <f t="shared" si="9"/>
        <v>0</v>
      </c>
      <c r="Y72" s="51">
        <f t="shared" si="11"/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214"/>
      <c r="O73" s="47"/>
      <c r="P73" s="50"/>
      <c r="Q73" s="50"/>
      <c r="R73" s="50"/>
      <c r="S73" s="50"/>
      <c r="T73" s="51">
        <f t="shared" si="9"/>
        <v>0</v>
      </c>
      <c r="U73" s="51">
        <f t="shared" si="9"/>
        <v>0</v>
      </c>
      <c r="V73" s="51">
        <f t="shared" si="9"/>
        <v>0</v>
      </c>
      <c r="W73" s="51">
        <f t="shared" si="9"/>
        <v>0</v>
      </c>
      <c r="X73" s="51">
        <f t="shared" si="9"/>
        <v>0</v>
      </c>
      <c r="Y73" s="51">
        <f t="shared" si="11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214"/>
      <c r="O74" s="47"/>
      <c r="P74" s="50"/>
      <c r="Q74" s="50"/>
      <c r="R74" s="50"/>
      <c r="S74" s="50"/>
      <c r="T74" s="51">
        <f t="shared" ref="T74:X106" si="12">IF($N74="Pending",0,$N74*O74)</f>
        <v>0</v>
      </c>
      <c r="U74" s="51">
        <f t="shared" si="12"/>
        <v>0</v>
      </c>
      <c r="V74" s="51">
        <f t="shared" si="12"/>
        <v>0</v>
      </c>
      <c r="W74" s="51">
        <f t="shared" si="12"/>
        <v>0</v>
      </c>
      <c r="X74" s="51">
        <f t="shared" si="12"/>
        <v>0</v>
      </c>
      <c r="Y74" s="51">
        <f t="shared" si="11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214"/>
      <c r="O75" s="47"/>
      <c r="P75" s="50"/>
      <c r="Q75" s="50"/>
      <c r="R75" s="50"/>
      <c r="S75" s="50"/>
      <c r="T75" s="51">
        <f t="shared" si="12"/>
        <v>0</v>
      </c>
      <c r="U75" s="51">
        <f t="shared" si="12"/>
        <v>0</v>
      </c>
      <c r="V75" s="51">
        <f t="shared" si="12"/>
        <v>0</v>
      </c>
      <c r="W75" s="51">
        <f t="shared" si="12"/>
        <v>0</v>
      </c>
      <c r="X75" s="51">
        <f t="shared" si="12"/>
        <v>0</v>
      </c>
      <c r="Y75" s="51">
        <f t="shared" si="11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214"/>
      <c r="O76" s="47"/>
      <c r="P76" s="50"/>
      <c r="Q76" s="50"/>
      <c r="R76" s="50"/>
      <c r="S76" s="50"/>
      <c r="T76" s="51">
        <f t="shared" si="12"/>
        <v>0</v>
      </c>
      <c r="U76" s="51">
        <f t="shared" si="12"/>
        <v>0</v>
      </c>
      <c r="V76" s="51">
        <f t="shared" si="12"/>
        <v>0</v>
      </c>
      <c r="W76" s="51">
        <f t="shared" si="12"/>
        <v>0</v>
      </c>
      <c r="X76" s="51">
        <f t="shared" si="12"/>
        <v>0</v>
      </c>
      <c r="Y76" s="51">
        <f t="shared" si="11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214"/>
      <c r="O77" s="47"/>
      <c r="P77" s="50"/>
      <c r="Q77" s="50"/>
      <c r="R77" s="50"/>
      <c r="S77" s="50"/>
      <c r="T77" s="51">
        <f t="shared" si="12"/>
        <v>0</v>
      </c>
      <c r="U77" s="51">
        <f t="shared" si="12"/>
        <v>0</v>
      </c>
      <c r="V77" s="51">
        <f t="shared" si="12"/>
        <v>0</v>
      </c>
      <c r="W77" s="51">
        <f t="shared" si="12"/>
        <v>0</v>
      </c>
      <c r="X77" s="51">
        <f t="shared" si="12"/>
        <v>0</v>
      </c>
      <c r="Y77" s="51">
        <f t="shared" si="11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214"/>
      <c r="O78" s="47"/>
      <c r="P78" s="50"/>
      <c r="Q78" s="50"/>
      <c r="R78" s="50"/>
      <c r="S78" s="50"/>
      <c r="T78" s="51">
        <f t="shared" si="12"/>
        <v>0</v>
      </c>
      <c r="U78" s="51">
        <f t="shared" si="12"/>
        <v>0</v>
      </c>
      <c r="V78" s="51">
        <f t="shared" si="12"/>
        <v>0</v>
      </c>
      <c r="W78" s="51">
        <f t="shared" si="12"/>
        <v>0</v>
      </c>
      <c r="X78" s="51">
        <f t="shared" si="12"/>
        <v>0</v>
      </c>
      <c r="Y78" s="51">
        <f t="shared" si="11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214"/>
      <c r="O79" s="47"/>
      <c r="P79" s="50"/>
      <c r="Q79" s="50"/>
      <c r="R79" s="50"/>
      <c r="S79" s="50"/>
      <c r="T79" s="51">
        <f t="shared" si="12"/>
        <v>0</v>
      </c>
      <c r="U79" s="51">
        <f t="shared" si="12"/>
        <v>0</v>
      </c>
      <c r="V79" s="51">
        <f t="shared" si="12"/>
        <v>0</v>
      </c>
      <c r="W79" s="51">
        <f t="shared" si="12"/>
        <v>0</v>
      </c>
      <c r="X79" s="51">
        <f t="shared" si="12"/>
        <v>0</v>
      </c>
      <c r="Y79" s="51">
        <f t="shared" si="11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214"/>
      <c r="O80" s="47"/>
      <c r="P80" s="50"/>
      <c r="Q80" s="50"/>
      <c r="R80" s="50"/>
      <c r="S80" s="50"/>
      <c r="T80" s="51">
        <f t="shared" si="12"/>
        <v>0</v>
      </c>
      <c r="U80" s="51">
        <f t="shared" si="12"/>
        <v>0</v>
      </c>
      <c r="V80" s="51">
        <f t="shared" si="12"/>
        <v>0</v>
      </c>
      <c r="W80" s="51">
        <f t="shared" si="12"/>
        <v>0</v>
      </c>
      <c r="X80" s="51">
        <f t="shared" si="12"/>
        <v>0</v>
      </c>
      <c r="Y80" s="51">
        <f t="shared" si="11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214"/>
      <c r="O81" s="47"/>
      <c r="P81" s="50"/>
      <c r="Q81" s="50"/>
      <c r="R81" s="50"/>
      <c r="S81" s="50"/>
      <c r="T81" s="51">
        <f t="shared" si="12"/>
        <v>0</v>
      </c>
      <c r="U81" s="51">
        <f t="shared" si="12"/>
        <v>0</v>
      </c>
      <c r="V81" s="51">
        <f t="shared" si="12"/>
        <v>0</v>
      </c>
      <c r="W81" s="51">
        <f t="shared" si="12"/>
        <v>0</v>
      </c>
      <c r="X81" s="51">
        <f t="shared" si="12"/>
        <v>0</v>
      </c>
      <c r="Y81" s="51">
        <f t="shared" si="11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214"/>
      <c r="O82" s="47"/>
      <c r="P82" s="50"/>
      <c r="Q82" s="50"/>
      <c r="R82" s="50"/>
      <c r="S82" s="50"/>
      <c r="T82" s="51">
        <f t="shared" si="12"/>
        <v>0</v>
      </c>
      <c r="U82" s="51">
        <f t="shared" si="12"/>
        <v>0</v>
      </c>
      <c r="V82" s="51">
        <f t="shared" si="12"/>
        <v>0</v>
      </c>
      <c r="W82" s="51">
        <f t="shared" si="12"/>
        <v>0</v>
      </c>
      <c r="X82" s="51">
        <f t="shared" si="12"/>
        <v>0</v>
      </c>
      <c r="Y82" s="51">
        <f t="shared" si="11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214"/>
      <c r="O83" s="47"/>
      <c r="P83" s="50"/>
      <c r="Q83" s="50"/>
      <c r="R83" s="50"/>
      <c r="S83" s="50"/>
      <c r="T83" s="51">
        <f t="shared" si="12"/>
        <v>0</v>
      </c>
      <c r="U83" s="51">
        <f t="shared" si="12"/>
        <v>0</v>
      </c>
      <c r="V83" s="51">
        <f t="shared" si="12"/>
        <v>0</v>
      </c>
      <c r="W83" s="51">
        <f t="shared" si="12"/>
        <v>0</v>
      </c>
      <c r="X83" s="51">
        <f t="shared" si="12"/>
        <v>0</v>
      </c>
      <c r="Y83" s="51">
        <f t="shared" si="11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214"/>
      <c r="O84" s="47"/>
      <c r="P84" s="50"/>
      <c r="Q84" s="50"/>
      <c r="R84" s="50"/>
      <c r="S84" s="50"/>
      <c r="T84" s="51">
        <f t="shared" si="12"/>
        <v>0</v>
      </c>
      <c r="U84" s="51">
        <f t="shared" si="12"/>
        <v>0</v>
      </c>
      <c r="V84" s="51">
        <f t="shared" si="12"/>
        <v>0</v>
      </c>
      <c r="W84" s="51">
        <f t="shared" si="12"/>
        <v>0</v>
      </c>
      <c r="X84" s="51">
        <f t="shared" si="12"/>
        <v>0</v>
      </c>
      <c r="Y84" s="51">
        <f t="shared" si="11"/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214"/>
      <c r="O85" s="47"/>
      <c r="P85" s="50"/>
      <c r="Q85" s="50"/>
      <c r="R85" s="50"/>
      <c r="S85" s="50"/>
      <c r="T85" s="51">
        <f t="shared" si="12"/>
        <v>0</v>
      </c>
      <c r="U85" s="51">
        <f t="shared" si="12"/>
        <v>0</v>
      </c>
      <c r="V85" s="51">
        <f t="shared" si="12"/>
        <v>0</v>
      </c>
      <c r="W85" s="51">
        <f t="shared" si="12"/>
        <v>0</v>
      </c>
      <c r="X85" s="51">
        <f t="shared" si="12"/>
        <v>0</v>
      </c>
      <c r="Y85" s="51">
        <f t="shared" si="11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214"/>
      <c r="O86" s="47"/>
      <c r="P86" s="50"/>
      <c r="Q86" s="50"/>
      <c r="R86" s="50"/>
      <c r="S86" s="50"/>
      <c r="T86" s="51">
        <f t="shared" si="12"/>
        <v>0</v>
      </c>
      <c r="U86" s="51">
        <f t="shared" si="12"/>
        <v>0</v>
      </c>
      <c r="V86" s="51">
        <f t="shared" si="12"/>
        <v>0</v>
      </c>
      <c r="W86" s="51">
        <f t="shared" si="12"/>
        <v>0</v>
      </c>
      <c r="X86" s="51">
        <f t="shared" si="12"/>
        <v>0</v>
      </c>
      <c r="Y86" s="51">
        <f t="shared" si="11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214"/>
      <c r="O87" s="47"/>
      <c r="P87" s="50"/>
      <c r="Q87" s="50"/>
      <c r="R87" s="50"/>
      <c r="S87" s="50"/>
      <c r="T87" s="51">
        <f t="shared" si="12"/>
        <v>0</v>
      </c>
      <c r="U87" s="51">
        <f t="shared" si="12"/>
        <v>0</v>
      </c>
      <c r="V87" s="51">
        <f t="shared" si="12"/>
        <v>0</v>
      </c>
      <c r="W87" s="51">
        <f t="shared" si="12"/>
        <v>0</v>
      </c>
      <c r="X87" s="51">
        <f t="shared" si="12"/>
        <v>0</v>
      </c>
      <c r="Y87" s="51">
        <f t="shared" si="11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214"/>
      <c r="O88" s="47"/>
      <c r="P88" s="50"/>
      <c r="Q88" s="50"/>
      <c r="R88" s="50"/>
      <c r="S88" s="50"/>
      <c r="T88" s="51">
        <f t="shared" si="12"/>
        <v>0</v>
      </c>
      <c r="U88" s="51">
        <f t="shared" si="12"/>
        <v>0</v>
      </c>
      <c r="V88" s="51">
        <f t="shared" si="12"/>
        <v>0</v>
      </c>
      <c r="W88" s="51">
        <f t="shared" si="12"/>
        <v>0</v>
      </c>
      <c r="X88" s="51">
        <f t="shared" si="12"/>
        <v>0</v>
      </c>
      <c r="Y88" s="51">
        <f t="shared" si="11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214"/>
      <c r="O89" s="47"/>
      <c r="P89" s="50"/>
      <c r="Q89" s="50"/>
      <c r="R89" s="50"/>
      <c r="S89" s="50"/>
      <c r="T89" s="51">
        <f t="shared" si="12"/>
        <v>0</v>
      </c>
      <c r="U89" s="51">
        <f t="shared" si="12"/>
        <v>0</v>
      </c>
      <c r="V89" s="51">
        <f t="shared" si="12"/>
        <v>0</v>
      </c>
      <c r="W89" s="51">
        <f t="shared" si="12"/>
        <v>0</v>
      </c>
      <c r="X89" s="51">
        <f t="shared" si="12"/>
        <v>0</v>
      </c>
      <c r="Y89" s="51">
        <f t="shared" si="11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214"/>
      <c r="O90" s="47"/>
      <c r="P90" s="50"/>
      <c r="Q90" s="50"/>
      <c r="R90" s="50"/>
      <c r="S90" s="50"/>
      <c r="T90" s="51">
        <f t="shared" si="12"/>
        <v>0</v>
      </c>
      <c r="U90" s="51">
        <f t="shared" si="12"/>
        <v>0</v>
      </c>
      <c r="V90" s="51">
        <f t="shared" si="12"/>
        <v>0</v>
      </c>
      <c r="W90" s="51">
        <f t="shared" si="12"/>
        <v>0</v>
      </c>
      <c r="X90" s="51">
        <f t="shared" si="12"/>
        <v>0</v>
      </c>
      <c r="Y90" s="51">
        <f t="shared" si="11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214"/>
      <c r="O91" s="47"/>
      <c r="P91" s="50"/>
      <c r="Q91" s="50"/>
      <c r="R91" s="50"/>
      <c r="S91" s="50"/>
      <c r="T91" s="51">
        <f t="shared" si="12"/>
        <v>0</v>
      </c>
      <c r="U91" s="51">
        <f t="shared" si="12"/>
        <v>0</v>
      </c>
      <c r="V91" s="51">
        <f t="shared" si="12"/>
        <v>0</v>
      </c>
      <c r="W91" s="51">
        <f t="shared" si="12"/>
        <v>0</v>
      </c>
      <c r="X91" s="51">
        <f t="shared" si="12"/>
        <v>0</v>
      </c>
      <c r="Y91" s="51">
        <f t="shared" si="11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214"/>
      <c r="O92" s="47"/>
      <c r="P92" s="50"/>
      <c r="Q92" s="50"/>
      <c r="R92" s="50"/>
      <c r="S92" s="50"/>
      <c r="T92" s="51">
        <f t="shared" si="12"/>
        <v>0</v>
      </c>
      <c r="U92" s="51">
        <f t="shared" si="12"/>
        <v>0</v>
      </c>
      <c r="V92" s="51">
        <f t="shared" si="12"/>
        <v>0</v>
      </c>
      <c r="W92" s="51">
        <f t="shared" si="12"/>
        <v>0</v>
      </c>
      <c r="X92" s="51">
        <f t="shared" si="12"/>
        <v>0</v>
      </c>
      <c r="Y92" s="51">
        <f t="shared" si="11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214"/>
      <c r="O93" s="47"/>
      <c r="P93" s="50"/>
      <c r="Q93" s="50"/>
      <c r="R93" s="50"/>
      <c r="S93" s="50"/>
      <c r="T93" s="51">
        <f t="shared" si="12"/>
        <v>0</v>
      </c>
      <c r="U93" s="51">
        <f t="shared" si="12"/>
        <v>0</v>
      </c>
      <c r="V93" s="51">
        <f t="shared" si="12"/>
        <v>0</v>
      </c>
      <c r="W93" s="51">
        <f t="shared" si="12"/>
        <v>0</v>
      </c>
      <c r="X93" s="51">
        <f t="shared" si="12"/>
        <v>0</v>
      </c>
      <c r="Y93" s="51">
        <f t="shared" si="11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214"/>
      <c r="O94" s="47"/>
      <c r="P94" s="50"/>
      <c r="Q94" s="50"/>
      <c r="R94" s="50"/>
      <c r="S94" s="50"/>
      <c r="T94" s="51">
        <f t="shared" si="12"/>
        <v>0</v>
      </c>
      <c r="U94" s="51">
        <f t="shared" si="12"/>
        <v>0</v>
      </c>
      <c r="V94" s="51">
        <f t="shared" si="12"/>
        <v>0</v>
      </c>
      <c r="W94" s="51">
        <f t="shared" si="12"/>
        <v>0</v>
      </c>
      <c r="X94" s="51">
        <f t="shared" si="12"/>
        <v>0</v>
      </c>
      <c r="Y94" s="51">
        <f t="shared" si="11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214"/>
      <c r="O95" s="47"/>
      <c r="P95" s="50"/>
      <c r="Q95" s="50"/>
      <c r="R95" s="50"/>
      <c r="S95" s="50"/>
      <c r="T95" s="51">
        <f t="shared" si="12"/>
        <v>0</v>
      </c>
      <c r="U95" s="51">
        <f t="shared" si="12"/>
        <v>0</v>
      </c>
      <c r="V95" s="51">
        <f t="shared" si="12"/>
        <v>0</v>
      </c>
      <c r="W95" s="51">
        <f t="shared" si="12"/>
        <v>0</v>
      </c>
      <c r="X95" s="51">
        <f t="shared" si="12"/>
        <v>0</v>
      </c>
      <c r="Y95" s="51">
        <f t="shared" si="11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214"/>
      <c r="O96" s="47"/>
      <c r="P96" s="50"/>
      <c r="Q96" s="50"/>
      <c r="R96" s="50"/>
      <c r="S96" s="50"/>
      <c r="T96" s="51">
        <f t="shared" si="12"/>
        <v>0</v>
      </c>
      <c r="U96" s="51">
        <f t="shared" si="12"/>
        <v>0</v>
      </c>
      <c r="V96" s="51">
        <f t="shared" si="12"/>
        <v>0</v>
      </c>
      <c r="W96" s="51">
        <f t="shared" si="12"/>
        <v>0</v>
      </c>
      <c r="X96" s="51">
        <f t="shared" si="12"/>
        <v>0</v>
      </c>
      <c r="Y96" s="51">
        <f t="shared" si="11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214"/>
      <c r="O97" s="47"/>
      <c r="P97" s="50"/>
      <c r="Q97" s="50"/>
      <c r="R97" s="50"/>
      <c r="S97" s="50"/>
      <c r="T97" s="51">
        <f t="shared" si="12"/>
        <v>0</v>
      </c>
      <c r="U97" s="51">
        <f t="shared" si="12"/>
        <v>0</v>
      </c>
      <c r="V97" s="51">
        <f t="shared" si="12"/>
        <v>0</v>
      </c>
      <c r="W97" s="51">
        <f t="shared" si="12"/>
        <v>0</v>
      </c>
      <c r="X97" s="51">
        <f t="shared" si="12"/>
        <v>0</v>
      </c>
      <c r="Y97" s="51">
        <f t="shared" si="11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214"/>
      <c r="O98" s="47"/>
      <c r="P98" s="50"/>
      <c r="Q98" s="50"/>
      <c r="R98" s="50"/>
      <c r="S98" s="50"/>
      <c r="T98" s="51">
        <f t="shared" si="12"/>
        <v>0</v>
      </c>
      <c r="U98" s="51">
        <f t="shared" si="12"/>
        <v>0</v>
      </c>
      <c r="V98" s="51">
        <f t="shared" si="12"/>
        <v>0</v>
      </c>
      <c r="W98" s="51">
        <f t="shared" si="12"/>
        <v>0</v>
      </c>
      <c r="X98" s="51">
        <f t="shared" si="12"/>
        <v>0</v>
      </c>
      <c r="Y98" s="51">
        <f t="shared" si="11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214"/>
      <c r="O99" s="47"/>
      <c r="P99" s="50"/>
      <c r="Q99" s="50"/>
      <c r="R99" s="50"/>
      <c r="S99" s="50"/>
      <c r="T99" s="51">
        <f t="shared" si="12"/>
        <v>0</v>
      </c>
      <c r="U99" s="51">
        <f t="shared" si="12"/>
        <v>0</v>
      </c>
      <c r="V99" s="51">
        <f t="shared" si="12"/>
        <v>0</v>
      </c>
      <c r="W99" s="51">
        <f t="shared" si="12"/>
        <v>0</v>
      </c>
      <c r="X99" s="51">
        <f t="shared" si="12"/>
        <v>0</v>
      </c>
      <c r="Y99" s="51">
        <f t="shared" si="11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214"/>
      <c r="O100" s="47"/>
      <c r="P100" s="50"/>
      <c r="Q100" s="50"/>
      <c r="R100" s="50"/>
      <c r="S100" s="50"/>
      <c r="T100" s="51">
        <f t="shared" si="12"/>
        <v>0</v>
      </c>
      <c r="U100" s="51">
        <f t="shared" si="12"/>
        <v>0</v>
      </c>
      <c r="V100" s="51">
        <f t="shared" si="12"/>
        <v>0</v>
      </c>
      <c r="W100" s="51">
        <f t="shared" si="12"/>
        <v>0</v>
      </c>
      <c r="X100" s="51">
        <f t="shared" si="12"/>
        <v>0</v>
      </c>
      <c r="Y100" s="51">
        <f t="shared" si="11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214"/>
      <c r="O101" s="47"/>
      <c r="P101" s="50"/>
      <c r="Q101" s="50"/>
      <c r="R101" s="50"/>
      <c r="S101" s="50"/>
      <c r="T101" s="51">
        <f t="shared" si="12"/>
        <v>0</v>
      </c>
      <c r="U101" s="51">
        <f t="shared" si="12"/>
        <v>0</v>
      </c>
      <c r="V101" s="51">
        <f t="shared" si="12"/>
        <v>0</v>
      </c>
      <c r="W101" s="51">
        <f t="shared" si="12"/>
        <v>0</v>
      </c>
      <c r="X101" s="51">
        <f t="shared" si="12"/>
        <v>0</v>
      </c>
      <c r="Y101" s="51">
        <f t="shared" si="11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214"/>
      <c r="O102" s="47"/>
      <c r="P102" s="50"/>
      <c r="Q102" s="50"/>
      <c r="R102" s="50"/>
      <c r="S102" s="50"/>
      <c r="T102" s="51">
        <f t="shared" si="12"/>
        <v>0</v>
      </c>
      <c r="U102" s="51">
        <f t="shared" si="12"/>
        <v>0</v>
      </c>
      <c r="V102" s="51">
        <f t="shared" si="12"/>
        <v>0</v>
      </c>
      <c r="W102" s="51">
        <f t="shared" si="12"/>
        <v>0</v>
      </c>
      <c r="X102" s="51">
        <f t="shared" si="12"/>
        <v>0</v>
      </c>
      <c r="Y102" s="51">
        <f t="shared" si="11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214"/>
      <c r="O103" s="47"/>
      <c r="P103" s="50"/>
      <c r="Q103" s="50"/>
      <c r="R103" s="50"/>
      <c r="S103" s="50"/>
      <c r="T103" s="51">
        <f t="shared" si="12"/>
        <v>0</v>
      </c>
      <c r="U103" s="51">
        <f t="shared" si="12"/>
        <v>0</v>
      </c>
      <c r="V103" s="51">
        <f t="shared" si="12"/>
        <v>0</v>
      </c>
      <c r="W103" s="51">
        <f t="shared" si="12"/>
        <v>0</v>
      </c>
      <c r="X103" s="51">
        <f t="shared" si="12"/>
        <v>0</v>
      </c>
      <c r="Y103" s="51">
        <f t="shared" si="11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214"/>
      <c r="O104" s="47"/>
      <c r="P104" s="50"/>
      <c r="Q104" s="50"/>
      <c r="R104" s="50"/>
      <c r="S104" s="50"/>
      <c r="T104" s="51">
        <f t="shared" si="12"/>
        <v>0</v>
      </c>
      <c r="U104" s="51">
        <f t="shared" si="12"/>
        <v>0</v>
      </c>
      <c r="V104" s="51">
        <f t="shared" si="12"/>
        <v>0</v>
      </c>
      <c r="W104" s="51">
        <f t="shared" si="12"/>
        <v>0</v>
      </c>
      <c r="X104" s="51">
        <f t="shared" si="12"/>
        <v>0</v>
      </c>
      <c r="Y104" s="51">
        <f t="shared" si="11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214"/>
      <c r="O105" s="47"/>
      <c r="P105" s="50"/>
      <c r="Q105" s="50"/>
      <c r="R105" s="50"/>
      <c r="S105" s="50"/>
      <c r="T105" s="51">
        <f t="shared" ref="T105" si="13">IF($N105="Pending",0,$N105*O105)</f>
        <v>0</v>
      </c>
      <c r="U105" s="51">
        <f t="shared" ref="U105" si="14">IF($N105="Pending",0,$N105*P105)</f>
        <v>0</v>
      </c>
      <c r="V105" s="51">
        <f t="shared" ref="V105" si="15">IF($N105="Pending",0,$N105*Q105)</f>
        <v>0</v>
      </c>
      <c r="W105" s="51">
        <f t="shared" ref="W105" si="16">IF($N105="Pending",0,$N105*R105)</f>
        <v>0</v>
      </c>
      <c r="X105" s="51">
        <f t="shared" ref="X105" si="17">IF($N105="Pending",0,$N105*S105)</f>
        <v>0</v>
      </c>
      <c r="Y105" s="51">
        <f t="shared" ref="Y105" si="18">SUM(T105:X105)</f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214"/>
      <c r="O106" s="47"/>
      <c r="P106" s="50"/>
      <c r="Q106" s="50"/>
      <c r="R106" s="50"/>
      <c r="S106" s="50"/>
      <c r="T106" s="51">
        <f t="shared" si="12"/>
        <v>0</v>
      </c>
      <c r="U106" s="51">
        <f t="shared" si="12"/>
        <v>0</v>
      </c>
      <c r="V106" s="51">
        <f t="shared" si="12"/>
        <v>0</v>
      </c>
      <c r="W106" s="51">
        <f t="shared" si="12"/>
        <v>0</v>
      </c>
      <c r="X106" s="51">
        <f t="shared" si="12"/>
        <v>0</v>
      </c>
      <c r="Y106" s="51">
        <f t="shared" si="11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69" t="s">
        <v>110</v>
      </c>
      <c r="T108" s="69">
        <f t="shared" ref="T108:Y108" si="19">SUM(T7:T106)</f>
        <v>0</v>
      </c>
      <c r="U108" s="69">
        <f t="shared" si="19"/>
        <v>156000</v>
      </c>
      <c r="V108" s="69">
        <f t="shared" si="19"/>
        <v>0</v>
      </c>
      <c r="W108" s="69">
        <f t="shared" si="19"/>
        <v>0</v>
      </c>
      <c r="X108" s="69">
        <f t="shared" si="19"/>
        <v>0</v>
      </c>
      <c r="Y108" s="69">
        <f t="shared" si="19"/>
        <v>156000</v>
      </c>
      <c r="Z108" s="38"/>
      <c r="AA108" s="38"/>
    </row>
    <row r="109" spans="1:31" x14ac:dyDescent="0.25">
      <c r="A109" s="37"/>
      <c r="B109" s="37"/>
      <c r="C109" s="37"/>
      <c r="N109" s="37"/>
    </row>
    <row r="110" spans="1:31" x14ac:dyDescent="0.25">
      <c r="T110" s="145" t="str">
        <f t="shared" ref="T110:W110" si="20">T6</f>
        <v>Cost estimate 2024</v>
      </c>
      <c r="U110" s="145" t="str">
        <f t="shared" si="20"/>
        <v>Cost estimate 2025</v>
      </c>
      <c r="V110" s="145" t="str">
        <f t="shared" si="20"/>
        <v>Cost estimate 2026</v>
      </c>
      <c r="W110" s="145" t="str">
        <f t="shared" si="20"/>
        <v>Cost estimate 2027</v>
      </c>
      <c r="X110" s="145" t="str">
        <f>X6</f>
        <v>Cost estimate 2028</v>
      </c>
      <c r="Y110" s="145" t="str">
        <f>Y6</f>
        <v>TotalOver5Years</v>
      </c>
      <c r="Z110" s="191">
        <f>SUM(Y111:Y133)</f>
        <v>156000</v>
      </c>
      <c r="AA110"/>
    </row>
    <row r="111" spans="1:31" x14ac:dyDescent="0.25">
      <c r="S111" s="145" t="str">
        <f>'Basic Input for Tool'!$D65</f>
        <v>Meeting</v>
      </c>
      <c r="T111" s="146">
        <f t="shared" ref="T111:Y120" si="21">SUMIF($Z$7:$Z$106,$S111,T$7:T$106)</f>
        <v>0</v>
      </c>
      <c r="U111" s="146">
        <f t="shared" si="21"/>
        <v>0</v>
      </c>
      <c r="V111" s="146">
        <f t="shared" si="21"/>
        <v>0</v>
      </c>
      <c r="W111" s="146">
        <f t="shared" si="21"/>
        <v>0</v>
      </c>
      <c r="X111" s="146">
        <f t="shared" si="21"/>
        <v>0</v>
      </c>
      <c r="Y111" s="146">
        <f t="shared" si="21"/>
        <v>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si="21"/>
        <v>0</v>
      </c>
      <c r="U112" s="146">
        <f t="shared" si="21"/>
        <v>0</v>
      </c>
      <c r="V112" s="146">
        <f t="shared" si="21"/>
        <v>0</v>
      </c>
      <c r="W112" s="146">
        <f t="shared" si="21"/>
        <v>0</v>
      </c>
      <c r="X112" s="146">
        <f t="shared" si="21"/>
        <v>0</v>
      </c>
      <c r="Y112" s="146">
        <f t="shared" si="21"/>
        <v>0</v>
      </c>
      <c r="Z112"/>
      <c r="AA112" s="190"/>
    </row>
    <row r="113" spans="1:28" x14ac:dyDescent="0.25">
      <c r="S113" s="145" t="str">
        <f>'Basic Input for Tool'!$D67</f>
        <v>Workshop</v>
      </c>
      <c r="T113" s="146">
        <f t="shared" si="21"/>
        <v>0</v>
      </c>
      <c r="U113" s="146">
        <f t="shared" si="21"/>
        <v>0</v>
      </c>
      <c r="V113" s="146">
        <f t="shared" si="21"/>
        <v>0</v>
      </c>
      <c r="W113" s="146">
        <f t="shared" si="21"/>
        <v>0</v>
      </c>
      <c r="X113" s="146">
        <f t="shared" si="21"/>
        <v>0</v>
      </c>
      <c r="Y113" s="146">
        <f t="shared" si="21"/>
        <v>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21"/>
        <v>0</v>
      </c>
      <c r="U114" s="146">
        <f t="shared" si="21"/>
        <v>0</v>
      </c>
      <c r="V114" s="146">
        <f t="shared" si="21"/>
        <v>0</v>
      </c>
      <c r="W114" s="146">
        <f t="shared" si="21"/>
        <v>0</v>
      </c>
      <c r="X114" s="146">
        <f t="shared" si="21"/>
        <v>0</v>
      </c>
      <c r="Y114" s="146">
        <f t="shared" si="21"/>
        <v>0</v>
      </c>
      <c r="Z114"/>
      <c r="AA114"/>
    </row>
    <row r="115" spans="1:28" s="37" customFormat="1" x14ac:dyDescent="0.25">
      <c r="A115" s="141"/>
      <c r="B115" s="141"/>
      <c r="C115" s="52"/>
      <c r="N115" s="215"/>
      <c r="S115" s="145" t="str">
        <f>'Basic Input for Tool'!$D69</f>
        <v>Communication</v>
      </c>
      <c r="T115" s="146">
        <f t="shared" si="21"/>
        <v>0</v>
      </c>
      <c r="U115" s="146">
        <f t="shared" si="21"/>
        <v>0</v>
      </c>
      <c r="V115" s="146">
        <f t="shared" si="21"/>
        <v>0</v>
      </c>
      <c r="W115" s="146">
        <f t="shared" si="21"/>
        <v>0</v>
      </c>
      <c r="X115" s="146">
        <f t="shared" si="21"/>
        <v>0</v>
      </c>
      <c r="Y115" s="146">
        <f t="shared" si="21"/>
        <v>0</v>
      </c>
      <c r="Z115"/>
      <c r="AA115"/>
      <c r="AB115"/>
    </row>
    <row r="116" spans="1:28" s="37" customFormat="1" x14ac:dyDescent="0.25">
      <c r="A116" s="141"/>
      <c r="B116" s="141"/>
      <c r="C116" s="52"/>
      <c r="N116" s="215"/>
      <c r="S116" s="145" t="str">
        <f>'Basic Input for Tool'!$D70</f>
        <v>Construction</v>
      </c>
      <c r="T116" s="146">
        <f t="shared" si="21"/>
        <v>0</v>
      </c>
      <c r="U116" s="146">
        <f t="shared" si="21"/>
        <v>0</v>
      </c>
      <c r="V116" s="146">
        <f t="shared" si="21"/>
        <v>0</v>
      </c>
      <c r="W116" s="146">
        <f t="shared" si="21"/>
        <v>0</v>
      </c>
      <c r="X116" s="146">
        <f t="shared" si="21"/>
        <v>0</v>
      </c>
      <c r="Y116" s="146">
        <f t="shared" si="21"/>
        <v>0</v>
      </c>
      <c r="Z116"/>
      <c r="AA116"/>
      <c r="AB116"/>
    </row>
    <row r="117" spans="1:28" s="37" customFormat="1" x14ac:dyDescent="0.25">
      <c r="A117" s="141"/>
      <c r="B117" s="141"/>
      <c r="C117" s="52"/>
      <c r="N117" s="215"/>
      <c r="S117" s="145" t="str">
        <f>'Basic Input for Tool'!$D71</f>
        <v>Consultancy</v>
      </c>
      <c r="T117" s="146">
        <f t="shared" si="21"/>
        <v>0</v>
      </c>
      <c r="U117" s="146">
        <f t="shared" si="21"/>
        <v>0</v>
      </c>
      <c r="V117" s="146">
        <f t="shared" si="21"/>
        <v>0</v>
      </c>
      <c r="W117" s="146">
        <f t="shared" si="21"/>
        <v>0</v>
      </c>
      <c r="X117" s="146">
        <f t="shared" si="21"/>
        <v>0</v>
      </c>
      <c r="Y117" s="146">
        <f t="shared" si="21"/>
        <v>0</v>
      </c>
      <c r="Z117"/>
      <c r="AA117"/>
      <c r="AB117"/>
    </row>
    <row r="118" spans="1:28" s="37" customFormat="1" x14ac:dyDescent="0.25">
      <c r="A118" s="141"/>
      <c r="B118" s="141"/>
      <c r="C118" s="52"/>
      <c r="N118" s="215"/>
      <c r="S118" s="145" t="str">
        <f>'Basic Input for Tool'!$D72</f>
        <v>Evaluation</v>
      </c>
      <c r="T118" s="146">
        <f t="shared" si="21"/>
        <v>0</v>
      </c>
      <c r="U118" s="146">
        <f t="shared" si="21"/>
        <v>0</v>
      </c>
      <c r="V118" s="146">
        <f t="shared" si="21"/>
        <v>0</v>
      </c>
      <c r="W118" s="146">
        <f t="shared" si="21"/>
        <v>0</v>
      </c>
      <c r="X118" s="146">
        <f t="shared" si="21"/>
        <v>0</v>
      </c>
      <c r="Y118" s="146">
        <f t="shared" si="21"/>
        <v>0</v>
      </c>
      <c r="Z118"/>
      <c r="AA118"/>
      <c r="AB118"/>
    </row>
    <row r="119" spans="1:28" s="37" customFormat="1" x14ac:dyDescent="0.25">
      <c r="A119" s="141"/>
      <c r="B119" s="141"/>
      <c r="C119" s="52"/>
      <c r="N119" s="215"/>
      <c r="S119" s="145" t="str">
        <f>'Basic Input for Tool'!$D73</f>
        <v>Field visit</v>
      </c>
      <c r="T119" s="146">
        <f t="shared" si="21"/>
        <v>0</v>
      </c>
      <c r="U119" s="146">
        <f t="shared" si="21"/>
        <v>0</v>
      </c>
      <c r="V119" s="146">
        <f t="shared" si="21"/>
        <v>0</v>
      </c>
      <c r="W119" s="146">
        <f t="shared" si="21"/>
        <v>0</v>
      </c>
      <c r="X119" s="146">
        <f t="shared" si="21"/>
        <v>0</v>
      </c>
      <c r="Y119" s="146">
        <f t="shared" si="21"/>
        <v>0</v>
      </c>
      <c r="Z119"/>
      <c r="AA119"/>
      <c r="AB119"/>
    </row>
    <row r="120" spans="1:28" x14ac:dyDescent="0.25">
      <c r="S120" s="145" t="str">
        <f>'Basic Input for Tool'!$D74</f>
        <v>Human resources</v>
      </c>
      <c r="T120" s="146">
        <f t="shared" si="21"/>
        <v>0</v>
      </c>
      <c r="U120" s="146">
        <f t="shared" si="21"/>
        <v>0</v>
      </c>
      <c r="V120" s="146">
        <f t="shared" si="21"/>
        <v>0</v>
      </c>
      <c r="W120" s="146">
        <f t="shared" si="21"/>
        <v>0</v>
      </c>
      <c r="X120" s="146">
        <f t="shared" si="21"/>
        <v>0</v>
      </c>
      <c r="Y120" s="146">
        <f t="shared" si="21"/>
        <v>0</v>
      </c>
      <c r="Z120"/>
      <c r="AA120"/>
    </row>
    <row r="121" spans="1:28" x14ac:dyDescent="0.25">
      <c r="S121" s="145" t="str">
        <f>'Basic Input for Tool'!$D75</f>
        <v>Infrastructure</v>
      </c>
      <c r="T121" s="146">
        <f t="shared" ref="T121:Y133" si="22">SUMIF($Z$7:$Z$106,$S121,T$7:T$106)</f>
        <v>0</v>
      </c>
      <c r="U121" s="146">
        <f t="shared" si="22"/>
        <v>0</v>
      </c>
      <c r="V121" s="146">
        <f t="shared" si="22"/>
        <v>0</v>
      </c>
      <c r="W121" s="146">
        <f t="shared" si="22"/>
        <v>0</v>
      </c>
      <c r="X121" s="146">
        <f t="shared" si="22"/>
        <v>0</v>
      </c>
      <c r="Y121" s="146">
        <f t="shared" si="22"/>
        <v>0</v>
      </c>
      <c r="Z121"/>
      <c r="AA121"/>
    </row>
    <row r="122" spans="1:28" x14ac:dyDescent="0.25">
      <c r="S122" s="145" t="str">
        <f>'Basic Input for Tool'!$D76</f>
        <v>Document reproduction/printing</v>
      </c>
      <c r="T122" s="146">
        <f t="shared" si="22"/>
        <v>0</v>
      </c>
      <c r="U122" s="146">
        <f t="shared" si="22"/>
        <v>0</v>
      </c>
      <c r="V122" s="146">
        <f t="shared" si="22"/>
        <v>0</v>
      </c>
      <c r="W122" s="146">
        <f t="shared" si="22"/>
        <v>0</v>
      </c>
      <c r="X122" s="146">
        <f t="shared" si="22"/>
        <v>0</v>
      </c>
      <c r="Y122" s="146">
        <f t="shared" si="22"/>
        <v>0</v>
      </c>
      <c r="Z122"/>
      <c r="AA122"/>
    </row>
    <row r="123" spans="1:28" x14ac:dyDescent="0.25">
      <c r="S123" s="145" t="str">
        <f>'Basic Input for Tool'!$D77</f>
        <v>Procurement</v>
      </c>
      <c r="T123" s="146">
        <f t="shared" si="22"/>
        <v>0</v>
      </c>
      <c r="U123" s="146">
        <f t="shared" si="22"/>
        <v>0</v>
      </c>
      <c r="V123" s="146">
        <f t="shared" si="22"/>
        <v>0</v>
      </c>
      <c r="W123" s="146">
        <f t="shared" si="22"/>
        <v>0</v>
      </c>
      <c r="X123" s="146">
        <f t="shared" si="22"/>
        <v>0</v>
      </c>
      <c r="Y123" s="146">
        <f t="shared" si="22"/>
        <v>0</v>
      </c>
      <c r="Z123"/>
      <c r="AA123"/>
    </row>
    <row r="124" spans="1:28" x14ac:dyDescent="0.25">
      <c r="S124" s="145" t="str">
        <f>'Basic Input for Tool'!$D78</f>
        <v>Services</v>
      </c>
      <c r="T124" s="146">
        <f t="shared" si="22"/>
        <v>0</v>
      </c>
      <c r="U124" s="146">
        <f t="shared" si="22"/>
        <v>0</v>
      </c>
      <c r="V124" s="146">
        <f t="shared" si="22"/>
        <v>0</v>
      </c>
      <c r="W124" s="146">
        <f t="shared" si="22"/>
        <v>0</v>
      </c>
      <c r="X124" s="146">
        <f t="shared" si="22"/>
        <v>0</v>
      </c>
      <c r="Y124" s="146">
        <f t="shared" si="22"/>
        <v>0</v>
      </c>
      <c r="Z124"/>
      <c r="AA124"/>
    </row>
    <row r="125" spans="1:28" x14ac:dyDescent="0.25">
      <c r="S125" s="145" t="str">
        <f>'Basic Input for Tool'!$D79</f>
        <v>Simulation exercises</v>
      </c>
      <c r="T125" s="146">
        <f t="shared" si="22"/>
        <v>0</v>
      </c>
      <c r="U125" s="146">
        <f t="shared" si="22"/>
        <v>0</v>
      </c>
      <c r="V125" s="146">
        <f t="shared" si="22"/>
        <v>0</v>
      </c>
      <c r="W125" s="146">
        <f t="shared" si="22"/>
        <v>0</v>
      </c>
      <c r="X125" s="146">
        <f t="shared" si="22"/>
        <v>0</v>
      </c>
      <c r="Y125" s="146">
        <f t="shared" si="22"/>
        <v>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si="22"/>
        <v>0</v>
      </c>
      <c r="U126" s="146">
        <f t="shared" si="22"/>
        <v>0</v>
      </c>
      <c r="V126" s="146">
        <f t="shared" si="22"/>
        <v>0</v>
      </c>
      <c r="W126" s="146">
        <f t="shared" si="22"/>
        <v>0</v>
      </c>
      <c r="X126" s="146">
        <f t="shared" si="22"/>
        <v>0</v>
      </c>
      <c r="Y126" s="146">
        <f t="shared" si="22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22"/>
        <v>0</v>
      </c>
      <c r="U127" s="146">
        <f t="shared" si="22"/>
        <v>156000</v>
      </c>
      <c r="V127" s="146">
        <f t="shared" si="22"/>
        <v>0</v>
      </c>
      <c r="W127" s="146">
        <f t="shared" si="22"/>
        <v>0</v>
      </c>
      <c r="X127" s="146">
        <f t="shared" si="22"/>
        <v>0</v>
      </c>
      <c r="Y127" s="146">
        <f t="shared" si="22"/>
        <v>156000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22"/>
        <v>0</v>
      </c>
      <c r="U128" s="146">
        <f t="shared" si="22"/>
        <v>0</v>
      </c>
      <c r="V128" s="146">
        <f t="shared" si="22"/>
        <v>0</v>
      </c>
      <c r="W128" s="146">
        <f t="shared" si="22"/>
        <v>0</v>
      </c>
      <c r="X128" s="146">
        <f t="shared" si="22"/>
        <v>0</v>
      </c>
      <c r="Y128" s="146">
        <f t="shared" si="22"/>
        <v>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22"/>
        <v>0</v>
      </c>
      <c r="U129" s="146">
        <f t="shared" si="22"/>
        <v>0</v>
      </c>
      <c r="V129" s="146">
        <f t="shared" si="22"/>
        <v>0</v>
      </c>
      <c r="W129" s="146">
        <f t="shared" si="22"/>
        <v>0</v>
      </c>
      <c r="X129" s="146">
        <f t="shared" si="22"/>
        <v>0</v>
      </c>
      <c r="Y129" s="146">
        <f t="shared" si="22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22"/>
        <v>0</v>
      </c>
      <c r="U130" s="146">
        <f t="shared" si="22"/>
        <v>0</v>
      </c>
      <c r="V130" s="146">
        <f t="shared" si="22"/>
        <v>0</v>
      </c>
      <c r="W130" s="146">
        <f t="shared" si="22"/>
        <v>0</v>
      </c>
      <c r="X130" s="146">
        <f t="shared" si="22"/>
        <v>0</v>
      </c>
      <c r="Y130" s="146">
        <f t="shared" si="22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22"/>
        <v>0</v>
      </c>
      <c r="U131" s="146">
        <f t="shared" si="22"/>
        <v>0</v>
      </c>
      <c r="V131" s="146">
        <f t="shared" si="22"/>
        <v>0</v>
      </c>
      <c r="W131" s="146">
        <f t="shared" si="22"/>
        <v>0</v>
      </c>
      <c r="X131" s="146">
        <f t="shared" si="22"/>
        <v>0</v>
      </c>
      <c r="Y131" s="146">
        <f t="shared" si="22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22"/>
        <v>0</v>
      </c>
      <c r="U132" s="146">
        <f t="shared" si="22"/>
        <v>0</v>
      </c>
      <c r="V132" s="146">
        <f t="shared" si="22"/>
        <v>0</v>
      </c>
      <c r="W132" s="146">
        <f t="shared" si="22"/>
        <v>0</v>
      </c>
      <c r="X132" s="146">
        <f t="shared" si="22"/>
        <v>0</v>
      </c>
      <c r="Y132" s="146">
        <f t="shared" si="22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22"/>
        <v>0</v>
      </c>
      <c r="U133" s="146">
        <f t="shared" si="22"/>
        <v>0</v>
      </c>
      <c r="V133" s="146">
        <f t="shared" si="22"/>
        <v>0</v>
      </c>
      <c r="W133" s="146">
        <f t="shared" si="22"/>
        <v>0</v>
      </c>
      <c r="X133" s="146">
        <f t="shared" si="22"/>
        <v>0</v>
      </c>
      <c r="Y133" s="146">
        <f t="shared" si="22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N136" s="215"/>
      <c r="T136" s="145" t="str">
        <f t="shared" ref="T136:W136" si="23">T6</f>
        <v>Cost estimate 2024</v>
      </c>
      <c r="U136" s="145" t="str">
        <f t="shared" si="23"/>
        <v>Cost estimate 2025</v>
      </c>
      <c r="V136" s="145" t="str">
        <f t="shared" si="23"/>
        <v>Cost estimate 2026</v>
      </c>
      <c r="W136" s="145" t="str">
        <f t="shared" si="23"/>
        <v>Cost estimate 2027</v>
      </c>
      <c r="X136" s="145" t="str">
        <f>X6</f>
        <v>Cost estimate 2028</v>
      </c>
      <c r="Y136" s="145" t="str">
        <f>Y6</f>
        <v>TotalOver5Years</v>
      </c>
      <c r="Z136" s="191">
        <f>SUM(Y137:Y146)</f>
        <v>156000</v>
      </c>
      <c r="AA136"/>
      <c r="AB136"/>
    </row>
    <row r="137" spans="1:28" s="37" customFormat="1" x14ac:dyDescent="0.25">
      <c r="A137" s="141"/>
      <c r="B137" s="141"/>
      <c r="C137" s="52"/>
      <c r="N137" s="215"/>
      <c r="S137" s="145" t="str">
        <f>'Basic Input for Tool'!$C$65</f>
        <v>Capital</v>
      </c>
      <c r="T137" s="146">
        <f t="shared" ref="T137:Y146" si="24">SUMIF($AA$7:$AA$106,$S137,T$7:T$106)</f>
        <v>0</v>
      </c>
      <c r="U137" s="146">
        <f t="shared" si="24"/>
        <v>156000</v>
      </c>
      <c r="V137" s="146">
        <f t="shared" si="24"/>
        <v>0</v>
      </c>
      <c r="W137" s="146">
        <f t="shared" si="24"/>
        <v>0</v>
      </c>
      <c r="X137" s="146">
        <f t="shared" si="24"/>
        <v>0</v>
      </c>
      <c r="Y137" s="146">
        <f t="shared" si="24"/>
        <v>156000</v>
      </c>
      <c r="Z137"/>
      <c r="AA137"/>
      <c r="AB137"/>
    </row>
    <row r="138" spans="1:28" s="37" customFormat="1" x14ac:dyDescent="0.25">
      <c r="A138" s="141"/>
      <c r="B138" s="141"/>
      <c r="C138" s="52"/>
      <c r="N138" s="215"/>
      <c r="S138" s="145" t="str">
        <f>'Basic Input for Tool'!$C$66</f>
        <v>Recurrent</v>
      </c>
      <c r="T138" s="146">
        <f t="shared" si="24"/>
        <v>0</v>
      </c>
      <c r="U138" s="146">
        <f t="shared" si="24"/>
        <v>0</v>
      </c>
      <c r="V138" s="146">
        <f t="shared" si="24"/>
        <v>0</v>
      </c>
      <c r="W138" s="146">
        <f t="shared" si="24"/>
        <v>0</v>
      </c>
      <c r="X138" s="146">
        <f t="shared" si="24"/>
        <v>0</v>
      </c>
      <c r="Y138" s="146">
        <f t="shared" si="24"/>
        <v>0</v>
      </c>
      <c r="Z138"/>
      <c r="AA138"/>
      <c r="AB138"/>
    </row>
    <row r="139" spans="1:28" s="37" customFormat="1" x14ac:dyDescent="0.25">
      <c r="A139" s="141"/>
      <c r="B139" s="141"/>
      <c r="C139" s="52"/>
      <c r="N139" s="215"/>
      <c r="S139" s="145" t="str">
        <f>'Basic Input for Tool'!$C$67</f>
        <v>Other 1</v>
      </c>
      <c r="T139" s="146">
        <f t="shared" si="24"/>
        <v>0</v>
      </c>
      <c r="U139" s="146">
        <f t="shared" si="24"/>
        <v>0</v>
      </c>
      <c r="V139" s="146">
        <f t="shared" si="24"/>
        <v>0</v>
      </c>
      <c r="W139" s="146">
        <f t="shared" si="24"/>
        <v>0</v>
      </c>
      <c r="X139" s="146">
        <f t="shared" si="24"/>
        <v>0</v>
      </c>
      <c r="Y139" s="146">
        <f t="shared" si="24"/>
        <v>0</v>
      </c>
      <c r="Z139"/>
      <c r="AA139"/>
      <c r="AB139"/>
    </row>
    <row r="140" spans="1:28" s="37" customFormat="1" x14ac:dyDescent="0.25">
      <c r="A140" s="141"/>
      <c r="B140" s="141"/>
      <c r="C140" s="52"/>
      <c r="N140" s="215"/>
      <c r="S140" s="145" t="str">
        <f>'Basic Input for Tool'!$C$68</f>
        <v>Other 2</v>
      </c>
      <c r="T140" s="146">
        <f t="shared" si="24"/>
        <v>0</v>
      </c>
      <c r="U140" s="146">
        <f t="shared" si="24"/>
        <v>0</v>
      </c>
      <c r="V140" s="146">
        <f t="shared" si="24"/>
        <v>0</v>
      </c>
      <c r="W140" s="146">
        <f t="shared" si="24"/>
        <v>0</v>
      </c>
      <c r="X140" s="146">
        <f t="shared" si="24"/>
        <v>0</v>
      </c>
      <c r="Y140" s="146">
        <f t="shared" si="24"/>
        <v>0</v>
      </c>
      <c r="Z140"/>
      <c r="AA140"/>
      <c r="AB140"/>
    </row>
    <row r="141" spans="1:28" s="37" customFormat="1" x14ac:dyDescent="0.25">
      <c r="A141" s="141"/>
      <c r="B141" s="141"/>
      <c r="C141" s="52"/>
      <c r="N141" s="215"/>
      <c r="S141" s="145">
        <f>'Basic Input for Tool'!$C$69</f>
        <v>0</v>
      </c>
      <c r="T141" s="146">
        <f t="shared" si="24"/>
        <v>0</v>
      </c>
      <c r="U141" s="146">
        <f t="shared" si="24"/>
        <v>0</v>
      </c>
      <c r="V141" s="146">
        <f t="shared" si="24"/>
        <v>0</v>
      </c>
      <c r="W141" s="146">
        <f t="shared" si="24"/>
        <v>0</v>
      </c>
      <c r="X141" s="146">
        <f t="shared" si="24"/>
        <v>0</v>
      </c>
      <c r="Y141" s="146">
        <f t="shared" si="24"/>
        <v>0</v>
      </c>
      <c r="Z141"/>
      <c r="AA141"/>
      <c r="AB141"/>
    </row>
    <row r="142" spans="1:28" s="37" customFormat="1" x14ac:dyDescent="0.25">
      <c r="A142" s="141"/>
      <c r="B142" s="141"/>
      <c r="C142" s="52"/>
      <c r="N142" s="215"/>
      <c r="S142" s="145">
        <f>'Basic Input for Tool'!$C$70</f>
        <v>0</v>
      </c>
      <c r="T142" s="146">
        <f t="shared" si="24"/>
        <v>0</v>
      </c>
      <c r="U142" s="146">
        <f t="shared" si="24"/>
        <v>0</v>
      </c>
      <c r="V142" s="146">
        <f t="shared" si="24"/>
        <v>0</v>
      </c>
      <c r="W142" s="146">
        <f t="shared" si="24"/>
        <v>0</v>
      </c>
      <c r="X142" s="146">
        <f t="shared" si="24"/>
        <v>0</v>
      </c>
      <c r="Y142" s="146">
        <f t="shared" si="24"/>
        <v>0</v>
      </c>
      <c r="Z142"/>
      <c r="AA142"/>
      <c r="AB142"/>
    </row>
    <row r="143" spans="1:28" s="37" customFormat="1" x14ac:dyDescent="0.25">
      <c r="A143" s="141"/>
      <c r="B143" s="141"/>
      <c r="C143" s="52"/>
      <c r="N143" s="215"/>
      <c r="S143" s="145">
        <f>'Basic Input for Tool'!$C$71</f>
        <v>0</v>
      </c>
      <c r="T143" s="146">
        <f t="shared" si="24"/>
        <v>0</v>
      </c>
      <c r="U143" s="146">
        <f t="shared" si="24"/>
        <v>0</v>
      </c>
      <c r="V143" s="146">
        <f t="shared" si="24"/>
        <v>0</v>
      </c>
      <c r="W143" s="146">
        <f t="shared" si="24"/>
        <v>0</v>
      </c>
      <c r="X143" s="146">
        <f t="shared" si="24"/>
        <v>0</v>
      </c>
      <c r="Y143" s="146">
        <f t="shared" si="24"/>
        <v>0</v>
      </c>
      <c r="Z143"/>
      <c r="AA143"/>
      <c r="AB143"/>
    </row>
    <row r="144" spans="1:28" s="37" customFormat="1" x14ac:dyDescent="0.25">
      <c r="A144" s="141"/>
      <c r="B144" s="141"/>
      <c r="C144" s="52"/>
      <c r="N144" s="215"/>
      <c r="S144" s="145">
        <f>'Basic Input for Tool'!$C$72</f>
        <v>0</v>
      </c>
      <c r="T144" s="146">
        <f t="shared" si="24"/>
        <v>0</v>
      </c>
      <c r="U144" s="146">
        <f t="shared" si="24"/>
        <v>0</v>
      </c>
      <c r="V144" s="146">
        <f t="shared" si="24"/>
        <v>0</v>
      </c>
      <c r="W144" s="146">
        <f t="shared" si="24"/>
        <v>0</v>
      </c>
      <c r="X144" s="146">
        <f t="shared" si="24"/>
        <v>0</v>
      </c>
      <c r="Y144" s="146">
        <f t="shared" si="24"/>
        <v>0</v>
      </c>
      <c r="Z144"/>
      <c r="AA144"/>
      <c r="AB144"/>
    </row>
    <row r="145" spans="1:28" s="37" customFormat="1" x14ac:dyDescent="0.25">
      <c r="A145" s="141"/>
      <c r="B145" s="141"/>
      <c r="C145" s="52"/>
      <c r="N145" s="215"/>
      <c r="S145" s="145">
        <f>'Basic Input for Tool'!$C$73</f>
        <v>0</v>
      </c>
      <c r="T145" s="146">
        <f t="shared" si="24"/>
        <v>0</v>
      </c>
      <c r="U145" s="146">
        <f t="shared" si="24"/>
        <v>0</v>
      </c>
      <c r="V145" s="146">
        <f t="shared" si="24"/>
        <v>0</v>
      </c>
      <c r="W145" s="146">
        <f t="shared" si="24"/>
        <v>0</v>
      </c>
      <c r="X145" s="146">
        <f t="shared" si="24"/>
        <v>0</v>
      </c>
      <c r="Y145" s="146">
        <f t="shared" si="24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24"/>
        <v>0</v>
      </c>
      <c r="U146" s="146">
        <f t="shared" si="24"/>
        <v>0</v>
      </c>
      <c r="V146" s="146">
        <f t="shared" si="24"/>
        <v>0</v>
      </c>
      <c r="W146" s="146">
        <f t="shared" si="24"/>
        <v>0</v>
      </c>
      <c r="X146" s="146">
        <f t="shared" si="24"/>
        <v>0</v>
      </c>
      <c r="Y146" s="146">
        <f t="shared" si="24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N149" s="215"/>
      <c r="T149" s="145" t="str">
        <f t="shared" ref="T149:W149" si="25">T6</f>
        <v>Cost estimate 2024</v>
      </c>
      <c r="U149" s="145" t="str">
        <f t="shared" si="25"/>
        <v>Cost estimate 2025</v>
      </c>
      <c r="V149" s="145" t="str">
        <f t="shared" si="25"/>
        <v>Cost estimate 2026</v>
      </c>
      <c r="W149" s="145" t="str">
        <f t="shared" si="25"/>
        <v>Cost estimate 2027</v>
      </c>
      <c r="X149" s="145" t="str">
        <f>X6</f>
        <v>Cost estimate 2028</v>
      </c>
      <c r="Y149" s="145" t="str">
        <f>Y6</f>
        <v>TotalOver5Years</v>
      </c>
      <c r="Z149" s="191">
        <f>SUM(Y150:Y153)</f>
        <v>156000</v>
      </c>
      <c r="AA149"/>
      <c r="AB149"/>
    </row>
    <row r="150" spans="1:28" s="37" customFormat="1" x14ac:dyDescent="0.25">
      <c r="A150" s="141"/>
      <c r="B150" s="141"/>
      <c r="C150" s="52"/>
      <c r="N150" s="215"/>
      <c r="S150" s="145" t="str">
        <f>'Basic Input for Tool'!$B$65</f>
        <v>National</v>
      </c>
      <c r="T150" s="146">
        <f t="shared" ref="T150:Y153" si="26">SUMIF($H$7:$H$106,$S150,T$7:T$106)</f>
        <v>0</v>
      </c>
      <c r="U150" s="146">
        <f t="shared" si="26"/>
        <v>156000</v>
      </c>
      <c r="V150" s="146">
        <f t="shared" si="26"/>
        <v>0</v>
      </c>
      <c r="W150" s="146">
        <f t="shared" si="26"/>
        <v>0</v>
      </c>
      <c r="X150" s="146">
        <f t="shared" si="26"/>
        <v>0</v>
      </c>
      <c r="Y150" s="146">
        <f t="shared" si="26"/>
        <v>156000</v>
      </c>
      <c r="Z150"/>
      <c r="AA150"/>
      <c r="AB150"/>
    </row>
    <row r="151" spans="1:28" s="37" customFormat="1" x14ac:dyDescent="0.25">
      <c r="A151" s="141"/>
      <c r="B151" s="141"/>
      <c r="C151" s="52"/>
      <c r="N151" s="215"/>
      <c r="S151" s="145" t="str">
        <f>'Basic Input for Tool'!$B$66</f>
        <v>Central</v>
      </c>
      <c r="T151" s="146">
        <f t="shared" si="26"/>
        <v>0</v>
      </c>
      <c r="U151" s="146">
        <f t="shared" si="26"/>
        <v>0</v>
      </c>
      <c r="V151" s="146">
        <f t="shared" si="26"/>
        <v>0</v>
      </c>
      <c r="W151" s="146">
        <f t="shared" si="26"/>
        <v>0</v>
      </c>
      <c r="X151" s="146">
        <f t="shared" si="26"/>
        <v>0</v>
      </c>
      <c r="Y151" s="146">
        <f t="shared" si="26"/>
        <v>0</v>
      </c>
      <c r="Z151"/>
      <c r="AA151"/>
      <c r="AB151"/>
    </row>
    <row r="152" spans="1:28" s="37" customFormat="1" x14ac:dyDescent="0.25">
      <c r="A152" s="141"/>
      <c r="B152" s="141"/>
      <c r="C152" s="52"/>
      <c r="N152" s="215"/>
      <c r="S152" s="145" t="str">
        <f>'Basic Input for Tool'!$B$67</f>
        <v>SNU1 (province/region/etat)</v>
      </c>
      <c r="T152" s="146">
        <f t="shared" si="26"/>
        <v>0</v>
      </c>
      <c r="U152" s="146">
        <f t="shared" si="26"/>
        <v>0</v>
      </c>
      <c r="V152" s="146">
        <f t="shared" si="26"/>
        <v>0</v>
      </c>
      <c r="W152" s="146">
        <f t="shared" si="26"/>
        <v>0</v>
      </c>
      <c r="X152" s="146">
        <f t="shared" si="26"/>
        <v>0</v>
      </c>
      <c r="Y152" s="146">
        <f t="shared" si="26"/>
        <v>0</v>
      </c>
      <c r="Z152"/>
      <c r="AA152"/>
      <c r="AB152"/>
    </row>
    <row r="153" spans="1:28" s="37" customFormat="1" x14ac:dyDescent="0.25">
      <c r="A153" s="141"/>
      <c r="B153" s="141"/>
      <c r="C153" s="52"/>
      <c r="N153" s="215"/>
      <c r="S153" s="145" t="str">
        <f>'Basic Input for Tool'!$B$68</f>
        <v>SNU2 (district/county)</v>
      </c>
      <c r="T153" s="146">
        <f t="shared" si="26"/>
        <v>0</v>
      </c>
      <c r="U153" s="146">
        <f t="shared" si="26"/>
        <v>0</v>
      </c>
      <c r="V153" s="146">
        <f t="shared" si="26"/>
        <v>0</v>
      </c>
      <c r="W153" s="146">
        <f t="shared" si="26"/>
        <v>0</v>
      </c>
      <c r="X153" s="146">
        <f t="shared" si="26"/>
        <v>0</v>
      </c>
      <c r="Y153" s="146">
        <f t="shared" si="26"/>
        <v>0</v>
      </c>
      <c r="Z153"/>
      <c r="AA153"/>
      <c r="AB153"/>
    </row>
    <row r="154" spans="1:28" s="37" customFormat="1" x14ac:dyDescent="0.25">
      <c r="A154" s="141"/>
      <c r="B154" s="141"/>
      <c r="C154" s="52"/>
      <c r="N154" s="215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N155" s="215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N156" s="215"/>
      <c r="T156" s="145" t="str">
        <f t="shared" ref="T156:W156" si="27">T6</f>
        <v>Cost estimate 2024</v>
      </c>
      <c r="U156" s="145" t="str">
        <f t="shared" si="27"/>
        <v>Cost estimate 2025</v>
      </c>
      <c r="V156" s="145" t="str">
        <f t="shared" si="27"/>
        <v>Cost estimate 2026</v>
      </c>
      <c r="W156" s="145" t="str">
        <f t="shared" si="27"/>
        <v>Cost estimate 2027</v>
      </c>
      <c r="X156" s="145" t="str">
        <f>X6</f>
        <v>Cost estimate 2028</v>
      </c>
      <c r="Y156" s="145" t="str">
        <f>Y6</f>
        <v>TotalOver5Years</v>
      </c>
      <c r="Z156" s="191">
        <f>SUM(Y157:Y179)</f>
        <v>156000</v>
      </c>
      <c r="AA156"/>
      <c r="AB156"/>
    </row>
    <row r="157" spans="1:28" s="37" customFormat="1" x14ac:dyDescent="0.25">
      <c r="A157" s="141"/>
      <c r="B157" s="141"/>
      <c r="C157" s="52"/>
      <c r="N157" s="215"/>
      <c r="S157" s="145" t="str">
        <f>'Basic Input for Tool'!$E$65</f>
        <v>Ministry of Health</v>
      </c>
      <c r="T157" s="146">
        <f t="shared" ref="T157:Y166" si="28">SUMIF($G$7:$G$106,$S157,T$7:T$106)</f>
        <v>0</v>
      </c>
      <c r="U157" s="146">
        <f t="shared" si="28"/>
        <v>0</v>
      </c>
      <c r="V157" s="146">
        <f t="shared" si="28"/>
        <v>0</v>
      </c>
      <c r="W157" s="146">
        <f t="shared" si="28"/>
        <v>0</v>
      </c>
      <c r="X157" s="146">
        <f t="shared" si="28"/>
        <v>0</v>
      </c>
      <c r="Y157" s="146">
        <f t="shared" si="28"/>
        <v>0</v>
      </c>
      <c r="Z157"/>
      <c r="AA157"/>
      <c r="AB157"/>
    </row>
    <row r="158" spans="1:28" s="37" customFormat="1" x14ac:dyDescent="0.25">
      <c r="A158" s="141"/>
      <c r="B158" s="141"/>
      <c r="C158" s="52"/>
      <c r="N158" s="215"/>
      <c r="S158" s="145" t="str">
        <f>'Basic Input for Tool'!$E$66</f>
        <v>Ministry of Finance</v>
      </c>
      <c r="T158" s="146">
        <f t="shared" si="28"/>
        <v>0</v>
      </c>
      <c r="U158" s="146">
        <f t="shared" si="28"/>
        <v>0</v>
      </c>
      <c r="V158" s="146">
        <f t="shared" si="28"/>
        <v>0</v>
      </c>
      <c r="W158" s="146">
        <f t="shared" si="28"/>
        <v>0</v>
      </c>
      <c r="X158" s="146">
        <f t="shared" si="28"/>
        <v>0</v>
      </c>
      <c r="Y158" s="146">
        <f t="shared" si="28"/>
        <v>0</v>
      </c>
      <c r="Z158"/>
      <c r="AA158"/>
      <c r="AB158"/>
    </row>
    <row r="159" spans="1:28" s="37" customFormat="1" x14ac:dyDescent="0.25">
      <c r="A159" s="141"/>
      <c r="B159" s="141"/>
      <c r="C159" s="52"/>
      <c r="N159" s="215"/>
      <c r="S159" s="145" t="str">
        <f>'Basic Input for Tool'!$E$67</f>
        <v>Ministry of Agriculture</v>
      </c>
      <c r="T159" s="146">
        <f t="shared" si="28"/>
        <v>0</v>
      </c>
      <c r="U159" s="146">
        <f t="shared" si="28"/>
        <v>0</v>
      </c>
      <c r="V159" s="146">
        <f t="shared" si="28"/>
        <v>0</v>
      </c>
      <c r="W159" s="146">
        <f t="shared" si="28"/>
        <v>0</v>
      </c>
      <c r="X159" s="146">
        <f t="shared" si="28"/>
        <v>0</v>
      </c>
      <c r="Y159" s="146">
        <f t="shared" si="28"/>
        <v>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28"/>
        <v>0</v>
      </c>
      <c r="U160" s="146">
        <f t="shared" si="28"/>
        <v>156000</v>
      </c>
      <c r="V160" s="146">
        <f t="shared" si="28"/>
        <v>0</v>
      </c>
      <c r="W160" s="146">
        <f t="shared" si="28"/>
        <v>0</v>
      </c>
      <c r="X160" s="146">
        <f t="shared" si="28"/>
        <v>0</v>
      </c>
      <c r="Y160" s="146">
        <f t="shared" si="28"/>
        <v>156000</v>
      </c>
      <c r="Z160"/>
      <c r="AA160"/>
    </row>
    <row r="161" spans="19:27" x14ac:dyDescent="0.25">
      <c r="S161" s="145" t="str">
        <f>'Basic Input for Tool'!$E$69</f>
        <v>Other 2</v>
      </c>
      <c r="T161" s="146">
        <f t="shared" si="28"/>
        <v>0</v>
      </c>
      <c r="U161" s="146">
        <f t="shared" si="28"/>
        <v>0</v>
      </c>
      <c r="V161" s="146">
        <f t="shared" si="28"/>
        <v>0</v>
      </c>
      <c r="W161" s="146">
        <f t="shared" si="28"/>
        <v>0</v>
      </c>
      <c r="X161" s="146">
        <f t="shared" si="28"/>
        <v>0</v>
      </c>
      <c r="Y161" s="146">
        <f t="shared" si="28"/>
        <v>0</v>
      </c>
      <c r="Z161"/>
      <c r="AA161"/>
    </row>
    <row r="162" spans="19:27" x14ac:dyDescent="0.25">
      <c r="S162" s="145" t="str">
        <f>'Basic Input for Tool'!$E$70</f>
        <v>Other 3</v>
      </c>
      <c r="T162" s="146">
        <f t="shared" si="28"/>
        <v>0</v>
      </c>
      <c r="U162" s="146">
        <f t="shared" si="28"/>
        <v>0</v>
      </c>
      <c r="V162" s="146">
        <f t="shared" si="28"/>
        <v>0</v>
      </c>
      <c r="W162" s="146">
        <f t="shared" si="28"/>
        <v>0</v>
      </c>
      <c r="X162" s="146">
        <f t="shared" si="28"/>
        <v>0</v>
      </c>
      <c r="Y162" s="146">
        <f t="shared" si="28"/>
        <v>0</v>
      </c>
      <c r="Z162"/>
      <c r="AA162"/>
    </row>
    <row r="163" spans="19:27" x14ac:dyDescent="0.25">
      <c r="S163" s="145" t="str">
        <f>'Basic Input for Tool'!$E$71</f>
        <v>Other 4</v>
      </c>
      <c r="T163" s="146">
        <f t="shared" si="28"/>
        <v>0</v>
      </c>
      <c r="U163" s="146">
        <f t="shared" si="28"/>
        <v>0</v>
      </c>
      <c r="V163" s="146">
        <f t="shared" si="28"/>
        <v>0</v>
      </c>
      <c r="W163" s="146">
        <f t="shared" si="28"/>
        <v>0</v>
      </c>
      <c r="X163" s="146">
        <f t="shared" si="28"/>
        <v>0</v>
      </c>
      <c r="Y163" s="146">
        <f t="shared" si="28"/>
        <v>0</v>
      </c>
      <c r="Z163"/>
      <c r="AA163"/>
    </row>
    <row r="164" spans="19:27" x14ac:dyDescent="0.25">
      <c r="S164" s="145" t="str">
        <f>'Basic Input for Tool'!$E$72</f>
        <v>Other 5</v>
      </c>
      <c r="T164" s="146">
        <f t="shared" si="28"/>
        <v>0</v>
      </c>
      <c r="U164" s="146">
        <f t="shared" si="28"/>
        <v>0</v>
      </c>
      <c r="V164" s="146">
        <f t="shared" si="28"/>
        <v>0</v>
      </c>
      <c r="W164" s="146">
        <f t="shared" si="28"/>
        <v>0</v>
      </c>
      <c r="X164" s="146">
        <f t="shared" si="28"/>
        <v>0</v>
      </c>
      <c r="Y164" s="146">
        <f t="shared" si="28"/>
        <v>0</v>
      </c>
      <c r="Z164"/>
      <c r="AA164"/>
    </row>
    <row r="165" spans="19:27" x14ac:dyDescent="0.25">
      <c r="S165" s="145" t="str">
        <f>'Basic Input for Tool'!$E$73</f>
        <v>Other 6</v>
      </c>
      <c r="T165" s="146">
        <f t="shared" si="28"/>
        <v>0</v>
      </c>
      <c r="U165" s="146">
        <f t="shared" si="28"/>
        <v>0</v>
      </c>
      <c r="V165" s="146">
        <f t="shared" si="28"/>
        <v>0</v>
      </c>
      <c r="W165" s="146">
        <f t="shared" si="28"/>
        <v>0</v>
      </c>
      <c r="X165" s="146">
        <f t="shared" si="28"/>
        <v>0</v>
      </c>
      <c r="Y165" s="146">
        <f t="shared" si="28"/>
        <v>0</v>
      </c>
      <c r="Z165"/>
      <c r="AA165"/>
    </row>
    <row r="166" spans="19:27" x14ac:dyDescent="0.25">
      <c r="S166" s="145" t="str">
        <f>'Basic Input for Tool'!$E74</f>
        <v>Other 7</v>
      </c>
      <c r="T166" s="146">
        <f t="shared" si="28"/>
        <v>0</v>
      </c>
      <c r="U166" s="146">
        <f t="shared" si="28"/>
        <v>0</v>
      </c>
      <c r="V166" s="146">
        <f t="shared" si="28"/>
        <v>0</v>
      </c>
      <c r="W166" s="146">
        <f t="shared" si="28"/>
        <v>0</v>
      </c>
      <c r="X166" s="146">
        <f t="shared" si="28"/>
        <v>0</v>
      </c>
      <c r="Y166" s="146">
        <f t="shared" si="28"/>
        <v>0</v>
      </c>
      <c r="Z166"/>
      <c r="AA166"/>
    </row>
    <row r="167" spans="19:27" x14ac:dyDescent="0.25">
      <c r="S167" s="145" t="str">
        <f>'Basic Input for Tool'!$E75</f>
        <v>Other 8</v>
      </c>
      <c r="T167" s="146">
        <f t="shared" ref="T167:Y179" si="29">SUMIF($G$7:$G$106,$S167,T$7:T$106)</f>
        <v>0</v>
      </c>
      <c r="U167" s="146">
        <f t="shared" si="29"/>
        <v>0</v>
      </c>
      <c r="V167" s="146">
        <f t="shared" si="29"/>
        <v>0</v>
      </c>
      <c r="W167" s="146">
        <f t="shared" si="29"/>
        <v>0</v>
      </c>
      <c r="X167" s="146">
        <f t="shared" si="29"/>
        <v>0</v>
      </c>
      <c r="Y167" s="146">
        <f t="shared" si="29"/>
        <v>0</v>
      </c>
      <c r="Z167"/>
      <c r="AA167"/>
    </row>
    <row r="168" spans="19:27" x14ac:dyDescent="0.25">
      <c r="S168" s="145" t="str">
        <f>'Basic Input for Tool'!$E76</f>
        <v>Other 9</v>
      </c>
      <c r="T168" s="146">
        <f t="shared" si="29"/>
        <v>0</v>
      </c>
      <c r="U168" s="146">
        <f t="shared" si="29"/>
        <v>0</v>
      </c>
      <c r="V168" s="146">
        <f t="shared" si="29"/>
        <v>0</v>
      </c>
      <c r="W168" s="146">
        <f t="shared" si="29"/>
        <v>0</v>
      </c>
      <c r="X168" s="146">
        <f t="shared" si="29"/>
        <v>0</v>
      </c>
      <c r="Y168" s="146">
        <f t="shared" si="29"/>
        <v>0</v>
      </c>
      <c r="Z168"/>
      <c r="AA168"/>
    </row>
    <row r="169" spans="19:27" x14ac:dyDescent="0.25">
      <c r="S169" s="145" t="str">
        <f>'Basic Input for Tool'!$E77</f>
        <v>Other 10</v>
      </c>
      <c r="T169" s="146">
        <f t="shared" si="29"/>
        <v>0</v>
      </c>
      <c r="U169" s="146">
        <f t="shared" si="29"/>
        <v>0</v>
      </c>
      <c r="V169" s="146">
        <f t="shared" si="29"/>
        <v>0</v>
      </c>
      <c r="W169" s="146">
        <f t="shared" si="29"/>
        <v>0</v>
      </c>
      <c r="X169" s="146">
        <f t="shared" si="29"/>
        <v>0</v>
      </c>
      <c r="Y169" s="146">
        <f t="shared" si="29"/>
        <v>0</v>
      </c>
      <c r="Z169"/>
      <c r="AA169"/>
    </row>
    <row r="170" spans="19:27" x14ac:dyDescent="0.25">
      <c r="S170" s="145" t="str">
        <f>'Basic Input for Tool'!$E78</f>
        <v>Other 11</v>
      </c>
      <c r="T170" s="146">
        <f t="shared" si="29"/>
        <v>0</v>
      </c>
      <c r="U170" s="146">
        <f t="shared" si="29"/>
        <v>0</v>
      </c>
      <c r="V170" s="146">
        <f t="shared" si="29"/>
        <v>0</v>
      </c>
      <c r="W170" s="146">
        <f t="shared" si="29"/>
        <v>0</v>
      </c>
      <c r="X170" s="146">
        <f t="shared" si="29"/>
        <v>0</v>
      </c>
      <c r="Y170" s="146">
        <f t="shared" si="29"/>
        <v>0</v>
      </c>
      <c r="Z170"/>
      <c r="AA170"/>
    </row>
    <row r="171" spans="19:27" x14ac:dyDescent="0.25">
      <c r="S171" s="145" t="str">
        <f>'Basic Input for Tool'!$E79</f>
        <v>Other 12</v>
      </c>
      <c r="T171" s="146">
        <f t="shared" si="29"/>
        <v>0</v>
      </c>
      <c r="U171" s="146">
        <f t="shared" si="29"/>
        <v>0</v>
      </c>
      <c r="V171" s="146">
        <f t="shared" si="29"/>
        <v>0</v>
      </c>
      <c r="W171" s="146">
        <f t="shared" si="29"/>
        <v>0</v>
      </c>
      <c r="X171" s="146">
        <f t="shared" si="29"/>
        <v>0</v>
      </c>
      <c r="Y171" s="146">
        <f t="shared" si="29"/>
        <v>0</v>
      </c>
      <c r="Z171"/>
      <c r="AA171"/>
    </row>
    <row r="172" spans="19:27" x14ac:dyDescent="0.25">
      <c r="S172" s="145" t="str">
        <f>'Basic Input for Tool'!$E80</f>
        <v>Other 13</v>
      </c>
      <c r="T172" s="146">
        <f t="shared" si="29"/>
        <v>0</v>
      </c>
      <c r="U172" s="146">
        <f t="shared" si="29"/>
        <v>0</v>
      </c>
      <c r="V172" s="146">
        <f t="shared" si="29"/>
        <v>0</v>
      </c>
      <c r="W172" s="146">
        <f t="shared" si="29"/>
        <v>0</v>
      </c>
      <c r="X172" s="146">
        <f t="shared" si="29"/>
        <v>0</v>
      </c>
      <c r="Y172" s="146">
        <f t="shared" si="29"/>
        <v>0</v>
      </c>
      <c r="Z172"/>
      <c r="AA172"/>
    </row>
    <row r="173" spans="19:27" x14ac:dyDescent="0.25">
      <c r="S173" s="145" t="str">
        <f>'Basic Input for Tool'!$E81</f>
        <v>Other 14</v>
      </c>
      <c r="T173" s="146">
        <f t="shared" si="29"/>
        <v>0</v>
      </c>
      <c r="U173" s="146">
        <f t="shared" si="29"/>
        <v>0</v>
      </c>
      <c r="V173" s="146">
        <f t="shared" si="29"/>
        <v>0</v>
      </c>
      <c r="W173" s="146">
        <f t="shared" si="29"/>
        <v>0</v>
      </c>
      <c r="X173" s="146">
        <f t="shared" si="29"/>
        <v>0</v>
      </c>
      <c r="Y173" s="146">
        <f t="shared" si="29"/>
        <v>0</v>
      </c>
      <c r="Z173"/>
      <c r="AA173"/>
    </row>
    <row r="174" spans="19:27" x14ac:dyDescent="0.25">
      <c r="S174" s="145" t="str">
        <f>'Basic Input for Tool'!$E82</f>
        <v>Other 15</v>
      </c>
      <c r="T174" s="146">
        <f t="shared" si="29"/>
        <v>0</v>
      </c>
      <c r="U174" s="146">
        <f t="shared" si="29"/>
        <v>0</v>
      </c>
      <c r="V174" s="146">
        <f t="shared" si="29"/>
        <v>0</v>
      </c>
      <c r="W174" s="146">
        <f t="shared" si="29"/>
        <v>0</v>
      </c>
      <c r="X174" s="146">
        <f t="shared" si="29"/>
        <v>0</v>
      </c>
      <c r="Y174" s="146">
        <f t="shared" si="29"/>
        <v>0</v>
      </c>
      <c r="Z174"/>
      <c r="AA174"/>
    </row>
    <row r="175" spans="19:27" x14ac:dyDescent="0.25">
      <c r="S175" s="145" t="str">
        <f>'Basic Input for Tool'!$E83</f>
        <v>Other 16</v>
      </c>
      <c r="T175" s="146">
        <f t="shared" si="29"/>
        <v>0</v>
      </c>
      <c r="U175" s="146">
        <f t="shared" si="29"/>
        <v>0</v>
      </c>
      <c r="V175" s="146">
        <f t="shared" si="29"/>
        <v>0</v>
      </c>
      <c r="W175" s="146">
        <f t="shared" si="29"/>
        <v>0</v>
      </c>
      <c r="X175" s="146">
        <f t="shared" si="29"/>
        <v>0</v>
      </c>
      <c r="Y175" s="146">
        <f t="shared" si="29"/>
        <v>0</v>
      </c>
      <c r="Z175"/>
      <c r="AA175"/>
    </row>
    <row r="176" spans="19:27" x14ac:dyDescent="0.25">
      <c r="S176" s="145" t="str">
        <f>'Basic Input for Tool'!$E84</f>
        <v>Other 17</v>
      </c>
      <c r="T176" s="146">
        <f t="shared" si="29"/>
        <v>0</v>
      </c>
      <c r="U176" s="146">
        <f t="shared" si="29"/>
        <v>0</v>
      </c>
      <c r="V176" s="146">
        <f t="shared" si="29"/>
        <v>0</v>
      </c>
      <c r="W176" s="146">
        <f t="shared" si="29"/>
        <v>0</v>
      </c>
      <c r="X176" s="146">
        <f t="shared" si="29"/>
        <v>0</v>
      </c>
      <c r="Y176" s="146">
        <f t="shared" si="29"/>
        <v>0</v>
      </c>
      <c r="Z176"/>
      <c r="AA176"/>
    </row>
    <row r="177" spans="1:27" x14ac:dyDescent="0.25">
      <c r="S177" s="145" t="str">
        <f>'Basic Input for Tool'!$E85</f>
        <v>Other 18</v>
      </c>
      <c r="T177" s="146">
        <f t="shared" si="29"/>
        <v>0</v>
      </c>
      <c r="U177" s="146">
        <f t="shared" si="29"/>
        <v>0</v>
      </c>
      <c r="V177" s="146">
        <f t="shared" si="29"/>
        <v>0</v>
      </c>
      <c r="W177" s="146">
        <f t="shared" si="29"/>
        <v>0</v>
      </c>
      <c r="X177" s="146">
        <f t="shared" si="29"/>
        <v>0</v>
      </c>
      <c r="Y177" s="146">
        <f t="shared" si="29"/>
        <v>0</v>
      </c>
      <c r="Z177"/>
      <c r="AA177"/>
    </row>
    <row r="178" spans="1:27" x14ac:dyDescent="0.25">
      <c r="S178" s="145" t="str">
        <f>'Basic Input for Tool'!$E86</f>
        <v>Other 19</v>
      </c>
      <c r="T178" s="146">
        <f t="shared" si="29"/>
        <v>0</v>
      </c>
      <c r="U178" s="146">
        <f t="shared" si="29"/>
        <v>0</v>
      </c>
      <c r="V178" s="146">
        <f t="shared" si="29"/>
        <v>0</v>
      </c>
      <c r="W178" s="146">
        <f t="shared" si="29"/>
        <v>0</v>
      </c>
      <c r="X178" s="146">
        <f t="shared" si="29"/>
        <v>0</v>
      </c>
      <c r="Y178" s="146">
        <f t="shared" si="29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29"/>
        <v>0</v>
      </c>
      <c r="U179" s="146">
        <f t="shared" si="29"/>
        <v>0</v>
      </c>
      <c r="V179" s="146">
        <f t="shared" si="29"/>
        <v>0</v>
      </c>
      <c r="W179" s="146">
        <f t="shared" si="29"/>
        <v>0</v>
      </c>
      <c r="X179" s="146">
        <f t="shared" si="29"/>
        <v>0</v>
      </c>
      <c r="Y179" s="146">
        <f t="shared" si="29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30">U6</f>
        <v>Cost estimate 2025</v>
      </c>
      <c r="V182" s="145" t="str">
        <f t="shared" si="30"/>
        <v>Cost estimate 2026</v>
      </c>
      <c r="W182" s="145" t="str">
        <f t="shared" si="30"/>
        <v>Cost estimate 2027</v>
      </c>
      <c r="X182" s="145" t="str">
        <f t="shared" si="30"/>
        <v>Cost estimate 2028</v>
      </c>
      <c r="Y182" s="145" t="str">
        <f t="shared" si="30"/>
        <v>TotalOver5Years</v>
      </c>
      <c r="Z182" s="191">
        <f>SUM(Y183:Y184)</f>
        <v>156000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0</v>
      </c>
      <c r="U183" s="146">
        <f>SUM(SUMIFS(U$7:U$106,$L7:$L106,{"yes","y","funded"}))</f>
        <v>0</v>
      </c>
      <c r="V183" s="146">
        <f>SUM(SUMIFS(V$7:V$106,$L7:$L106,{"yes","y","funded"}))</f>
        <v>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0</v>
      </c>
      <c r="U184" s="146">
        <f>SUM(SUMIFS(U$7:U$106,$L7:$L106,{"no","n","not funded"}))</f>
        <v>156000</v>
      </c>
      <c r="V184" s="146">
        <f>SUM(SUMIFS(V$7:V$106,$L7:$L106,{"no","n","not funded"}))</f>
        <v>0</v>
      </c>
      <c r="W184" s="146">
        <f>SUM(SUMIFS(W$7:W$106,$L7:$L106,{"no","n","not funded"}))</f>
        <v>0</v>
      </c>
      <c r="X184" s="146">
        <f>SUM(SUMIFS(X$7:X$106,$L7:$L106,{"no","n","not funded"}))</f>
        <v>0</v>
      </c>
      <c r="Y184" s="146">
        <f>SUM(SUMIFS(Y$7:Y$106,$L7:$L106,{"no","n","not funded"}))</f>
        <v>156000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</row>
    <row r="188" spans="1:27" x14ac:dyDescent="0.25">
      <c r="A188" s="37"/>
      <c r="B188" s="37"/>
    </row>
    <row r="189" spans="1:27" x14ac:dyDescent="0.25">
      <c r="A189" s="37"/>
      <c r="B189" s="37"/>
    </row>
    <row r="190" spans="1:27" x14ac:dyDescent="0.25">
      <c r="A190" s="37"/>
      <c r="B190" s="37"/>
    </row>
    <row r="191" spans="1:27" x14ac:dyDescent="0.25">
      <c r="A191" s="37"/>
      <c r="B191" s="37"/>
    </row>
    <row r="192" spans="1:27" x14ac:dyDescent="0.25">
      <c r="A192" s="37"/>
      <c r="B192" s="37"/>
    </row>
    <row r="193" spans="1:2" x14ac:dyDescent="0.25">
      <c r="A193" s="37"/>
      <c r="B193" s="37"/>
    </row>
    <row r="194" spans="1:2" x14ac:dyDescent="0.25">
      <c r="A194" s="37"/>
      <c r="B194" s="37"/>
    </row>
    <row r="195" spans="1:2" x14ac:dyDescent="0.25">
      <c r="A195" s="37"/>
      <c r="B195" s="37"/>
    </row>
    <row r="196" spans="1:2" x14ac:dyDescent="0.25">
      <c r="A196" s="37"/>
      <c r="B196" s="37"/>
    </row>
    <row r="197" spans="1:2" x14ac:dyDescent="0.25">
      <c r="A197" s="37"/>
      <c r="B197" s="37"/>
    </row>
    <row r="198" spans="1:2" x14ac:dyDescent="0.25">
      <c r="A198" s="37"/>
      <c r="B198" s="37"/>
    </row>
    <row r="199" spans="1:2" x14ac:dyDescent="0.25">
      <c r="A199" s="37"/>
      <c r="B199" s="37"/>
    </row>
    <row r="200" spans="1:2" x14ac:dyDescent="0.25">
      <c r="A200" s="37"/>
      <c r="B200" s="37"/>
    </row>
    <row r="201" spans="1:2" x14ac:dyDescent="0.25">
      <c r="A201" s="37"/>
      <c r="B201" s="37"/>
    </row>
    <row r="202" spans="1:2" x14ac:dyDescent="0.25">
      <c r="A202" s="37"/>
      <c r="B202" s="37"/>
    </row>
    <row r="203" spans="1:2" x14ac:dyDescent="0.25">
      <c r="A203" s="37"/>
      <c r="B203" s="37"/>
    </row>
    <row r="204" spans="1:2" x14ac:dyDescent="0.25">
      <c r="A204" s="37"/>
      <c r="B204" s="37"/>
    </row>
    <row r="205" spans="1:2" x14ac:dyDescent="0.25">
      <c r="A205" s="37"/>
      <c r="B205" s="37"/>
    </row>
    <row r="206" spans="1:2" x14ac:dyDescent="0.25">
      <c r="A206" s="37"/>
      <c r="B206" s="37"/>
    </row>
    <row r="207" spans="1:2" x14ac:dyDescent="0.25">
      <c r="A207" s="37"/>
      <c r="B207" s="37"/>
    </row>
    <row r="208" spans="1:2" x14ac:dyDescent="0.25">
      <c r="A208" s="37"/>
      <c r="B208" s="37"/>
    </row>
  </sheetData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0A00-000000000000}"/>
  </dataValidation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0">
    <tabColor theme="6" tint="0.59999389629810485"/>
  </sheetPr>
  <dimension ref="A1:XFC208"/>
  <sheetViews>
    <sheetView topLeftCell="D1" zoomScale="70" zoomScaleNormal="70" workbookViewId="0">
      <selection activeCell="N7" sqref="N7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8" width="6.42578125" style="37" bestFit="1" customWidth="1"/>
    <col min="19" max="19" width="6.42578125" style="37" customWidth="1"/>
    <col min="20" max="24" width="18.85546875" style="37" bestFit="1" customWidth="1"/>
    <col min="25" max="25" width="16.5703125" style="37" bestFit="1" customWidth="1"/>
    <col min="26" max="26" width="14.5703125" style="37" customWidth="1"/>
    <col min="27" max="27" width="14.5703125" style="37" bestFit="1" customWidth="1"/>
    <col min="29" max="29" width="15.42578125" customWidth="1"/>
    <col min="30" max="30" width="14.5703125" customWidth="1"/>
    <col min="141" max="141" width="13.85546875" bestFit="1" customWidth="1"/>
  </cols>
  <sheetData>
    <row r="1" spans="1:193 16371:16383" x14ac:dyDescent="0.25">
      <c r="A1" s="136" t="str">
        <f>IF(ISNA(VLOOKUP(CountryName,CountriesCodes,2,FALSE))=TRUE,"",VLOOKUP(CountryName,CountriesCodes,2,FALSE)&amp; "LAB")</f>
        <v>ETH LAB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</row>
    <row r="5" spans="1:193 16371:16383" ht="46.5" x14ac:dyDescent="0.25">
      <c r="A5" s="139"/>
      <c r="B5" s="40" t="s">
        <v>598</v>
      </c>
      <c r="C5" s="41" t="s">
        <v>759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1</v>
      </c>
      <c r="AH6">
        <f>COUNTA($N7:$N106)</f>
        <v>1</v>
      </c>
    </row>
    <row r="7" spans="1:193 16371:16383" x14ac:dyDescent="0.25">
      <c r="A7" s="143"/>
      <c r="B7" s="48"/>
      <c r="C7" s="48"/>
      <c r="D7" s="48"/>
      <c r="E7" s="48"/>
      <c r="F7" s="48" t="s">
        <v>818</v>
      </c>
      <c r="G7" s="48" t="s">
        <v>778</v>
      </c>
      <c r="H7" s="48" t="s">
        <v>32</v>
      </c>
      <c r="I7" s="208"/>
      <c r="J7" s="48"/>
      <c r="K7" s="208"/>
      <c r="L7" s="48" t="s">
        <v>791</v>
      </c>
      <c r="M7" s="48" t="s">
        <v>779</v>
      </c>
      <c r="N7" s="205">
        <v>87000</v>
      </c>
      <c r="O7" s="47"/>
      <c r="P7" s="50">
        <v>1</v>
      </c>
      <c r="Q7" s="50"/>
      <c r="R7" s="50"/>
      <c r="S7" s="50"/>
      <c r="T7" s="51">
        <f t="shared" ref="T7:X16" si="1">IF($N7="Pending",0,$N7*O7)</f>
        <v>0</v>
      </c>
      <c r="U7" s="51">
        <f t="shared" si="1"/>
        <v>87000</v>
      </c>
      <c r="V7" s="51">
        <f t="shared" si="1"/>
        <v>0</v>
      </c>
      <c r="W7" s="51">
        <f t="shared" si="1"/>
        <v>0</v>
      </c>
      <c r="X7" s="51">
        <f t="shared" si="1"/>
        <v>0</v>
      </c>
      <c r="Y7" s="51">
        <f t="shared" ref="Y7:Y56" si="2">SUM(T7:X7)</f>
        <v>87000</v>
      </c>
      <c r="Z7" s="49" t="s">
        <v>530</v>
      </c>
      <c r="AA7" s="49" t="s">
        <v>591</v>
      </c>
      <c r="AB7" s="15"/>
      <c r="AC7" s="15"/>
      <c r="AD7" s="15"/>
      <c r="AE7" s="15"/>
      <c r="AL7" t="s">
        <v>673</v>
      </c>
      <c r="EG7" t="s">
        <v>819</v>
      </c>
      <c r="EH7">
        <v>1</v>
      </c>
      <c r="EI7">
        <v>87000</v>
      </c>
      <c r="EJ7">
        <v>87000</v>
      </c>
      <c r="EK7" t="s">
        <v>795</v>
      </c>
      <c r="EL7">
        <v>0</v>
      </c>
      <c r="EM7">
        <v>0</v>
      </c>
      <c r="EN7">
        <v>0</v>
      </c>
      <c r="EO7" t="s">
        <v>795</v>
      </c>
      <c r="EP7">
        <v>0</v>
      </c>
      <c r="EQ7">
        <v>0</v>
      </c>
      <c r="ER7">
        <v>0</v>
      </c>
      <c r="ES7" t="s">
        <v>795</v>
      </c>
      <c r="ET7">
        <v>0</v>
      </c>
      <c r="EU7">
        <v>0</v>
      </c>
      <c r="EV7">
        <v>0</v>
      </c>
      <c r="EW7" t="s">
        <v>795</v>
      </c>
      <c r="EX7">
        <v>0</v>
      </c>
      <c r="EY7">
        <v>0</v>
      </c>
      <c r="EZ7">
        <v>0</v>
      </c>
      <c r="FA7" t="s">
        <v>795</v>
      </c>
      <c r="FB7">
        <v>0</v>
      </c>
      <c r="FC7">
        <v>0</v>
      </c>
      <c r="FD7">
        <v>0</v>
      </c>
      <c r="FE7" t="s">
        <v>795</v>
      </c>
      <c r="FF7">
        <v>0</v>
      </c>
      <c r="FG7">
        <v>0</v>
      </c>
      <c r="FH7">
        <v>0</v>
      </c>
      <c r="FI7" t="s">
        <v>795</v>
      </c>
      <c r="FJ7">
        <v>0</v>
      </c>
      <c r="FK7">
        <v>0</v>
      </c>
      <c r="FL7">
        <v>0</v>
      </c>
      <c r="FM7" t="s">
        <v>795</v>
      </c>
      <c r="FN7">
        <v>0</v>
      </c>
      <c r="FO7">
        <v>0</v>
      </c>
      <c r="FP7">
        <v>0</v>
      </c>
      <c r="FQ7" t="s">
        <v>795</v>
      </c>
      <c r="FR7">
        <v>0</v>
      </c>
      <c r="FS7">
        <v>0</v>
      </c>
      <c r="FT7">
        <v>0</v>
      </c>
      <c r="FU7">
        <v>87000</v>
      </c>
      <c r="FV7" t="s">
        <v>32</v>
      </c>
      <c r="FW7" t="s">
        <v>591</v>
      </c>
      <c r="FX7" t="s">
        <v>530</v>
      </c>
      <c r="FY7" t="s">
        <v>778</v>
      </c>
      <c r="FZ7" t="s">
        <v>530</v>
      </c>
    </row>
    <row r="8" spans="1:193 16371:16383" x14ac:dyDescent="0.25">
      <c r="A8" s="143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205"/>
      <c r="O8" s="184"/>
      <c r="P8" s="185"/>
      <c r="Q8" s="185"/>
      <c r="R8" s="185"/>
      <c r="S8" s="185"/>
      <c r="T8" s="186">
        <f t="shared" si="1"/>
        <v>0</v>
      </c>
      <c r="U8" s="186">
        <f t="shared" si="1"/>
        <v>0</v>
      </c>
      <c r="V8" s="186">
        <f t="shared" si="1"/>
        <v>0</v>
      </c>
      <c r="W8" s="186">
        <f t="shared" si="1"/>
        <v>0</v>
      </c>
      <c r="X8" s="186">
        <f t="shared" si="1"/>
        <v>0</v>
      </c>
      <c r="Y8" s="186">
        <f t="shared" si="2"/>
        <v>0</v>
      </c>
      <c r="Z8" s="187"/>
      <c r="AA8" s="187"/>
      <c r="AB8" s="15"/>
      <c r="AC8" s="15"/>
      <c r="AD8" s="15"/>
      <c r="AE8" s="15"/>
    </row>
    <row r="9" spans="1:193 16371:16383" x14ac:dyDescent="0.25">
      <c r="A9" s="143"/>
      <c r="B9" s="48"/>
      <c r="C9" s="48"/>
      <c r="D9" s="48"/>
      <c r="E9" s="48"/>
      <c r="F9" s="48"/>
      <c r="G9" s="48"/>
      <c r="H9" s="48"/>
      <c r="I9" s="208"/>
      <c r="J9" s="48"/>
      <c r="K9" s="208"/>
      <c r="L9" s="48"/>
      <c r="M9" s="48"/>
      <c r="N9" s="205"/>
      <c r="O9" s="47"/>
      <c r="P9" s="50"/>
      <c r="Q9" s="50"/>
      <c r="R9" s="50"/>
      <c r="S9" s="50"/>
      <c r="T9" s="51">
        <f t="shared" si="1"/>
        <v>0</v>
      </c>
      <c r="U9" s="51">
        <f t="shared" si="1"/>
        <v>0</v>
      </c>
      <c r="V9" s="51">
        <f t="shared" si="1"/>
        <v>0</v>
      </c>
      <c r="W9" s="51">
        <f t="shared" si="1"/>
        <v>0</v>
      </c>
      <c r="X9" s="51">
        <f t="shared" si="1"/>
        <v>0</v>
      </c>
      <c r="Y9" s="51">
        <f t="shared" si="2"/>
        <v>0</v>
      </c>
      <c r="Z9" s="49"/>
      <c r="AA9" s="49"/>
      <c r="AB9" s="15"/>
      <c r="AC9" s="15"/>
      <c r="AD9" s="15"/>
      <c r="AE9" s="15"/>
    </row>
    <row r="10" spans="1:193 16371:16383" x14ac:dyDescent="0.25">
      <c r="A10" s="143"/>
      <c r="B10" s="48"/>
      <c r="C10" s="48"/>
      <c r="D10" s="48"/>
      <c r="E10" s="48"/>
      <c r="F10" s="48"/>
      <c r="G10" s="48"/>
      <c r="H10" s="48"/>
      <c r="I10" s="208"/>
      <c r="J10" s="48"/>
      <c r="K10" s="208"/>
      <c r="L10" s="48"/>
      <c r="M10" s="48"/>
      <c r="N10" s="205"/>
      <c r="O10" s="47"/>
      <c r="P10" s="50"/>
      <c r="Q10" s="50"/>
      <c r="R10" s="50"/>
      <c r="S10" s="50"/>
      <c r="T10" s="51">
        <f t="shared" si="1"/>
        <v>0</v>
      </c>
      <c r="U10" s="51">
        <f t="shared" si="1"/>
        <v>0</v>
      </c>
      <c r="V10" s="51">
        <f t="shared" si="1"/>
        <v>0</v>
      </c>
      <c r="W10" s="51">
        <f t="shared" si="1"/>
        <v>0</v>
      </c>
      <c r="X10" s="51">
        <f t="shared" si="1"/>
        <v>0</v>
      </c>
      <c r="Y10" s="51">
        <f t="shared" si="2"/>
        <v>0</v>
      </c>
      <c r="Z10" s="49"/>
      <c r="AA10" s="49"/>
      <c r="AB10" s="15"/>
      <c r="AC10" s="15"/>
      <c r="AD10" s="15"/>
      <c r="AE10" s="15"/>
    </row>
    <row r="11" spans="1:193 16371:16383" x14ac:dyDescent="0.25">
      <c r="A11" s="143"/>
      <c r="B11" s="48"/>
      <c r="C11" s="48"/>
      <c r="D11" s="48"/>
      <c r="E11" s="48"/>
      <c r="F11" s="48"/>
      <c r="G11" s="48"/>
      <c r="H11" s="48"/>
      <c r="I11" s="208"/>
      <c r="J11" s="48"/>
      <c r="K11" s="208"/>
      <c r="L11" s="48"/>
      <c r="M11" s="48"/>
      <c r="N11" s="205"/>
      <c r="O11" s="47"/>
      <c r="P11" s="50"/>
      <c r="Q11" s="50"/>
      <c r="R11" s="50"/>
      <c r="S11" s="50"/>
      <c r="T11" s="51">
        <f t="shared" si="1"/>
        <v>0</v>
      </c>
      <c r="U11" s="51">
        <f t="shared" si="1"/>
        <v>0</v>
      </c>
      <c r="V11" s="51">
        <f t="shared" si="1"/>
        <v>0</v>
      </c>
      <c r="W11" s="51">
        <f t="shared" si="1"/>
        <v>0</v>
      </c>
      <c r="X11" s="51">
        <f t="shared" si="1"/>
        <v>0</v>
      </c>
      <c r="Y11" s="51">
        <f t="shared" si="2"/>
        <v>0</v>
      </c>
      <c r="Z11" s="49"/>
      <c r="AA11" s="49"/>
      <c r="AB11" s="15"/>
      <c r="AC11" s="15"/>
      <c r="AD11" s="15"/>
      <c r="AE11" s="15"/>
    </row>
    <row r="12" spans="1:193 16371:16383" x14ac:dyDescent="0.25">
      <c r="A12" s="143"/>
      <c r="B12" s="48"/>
      <c r="C12" s="48"/>
      <c r="D12" s="48"/>
      <c r="E12" s="48"/>
      <c r="F12" s="48"/>
      <c r="G12" s="48"/>
      <c r="H12" s="48"/>
      <c r="I12" s="208"/>
      <c r="J12" s="48"/>
      <c r="K12" s="208"/>
      <c r="L12" s="48"/>
      <c r="M12" s="48"/>
      <c r="N12" s="205"/>
      <c r="O12" s="47"/>
      <c r="P12" s="50"/>
      <c r="Q12" s="50"/>
      <c r="R12" s="50"/>
      <c r="S12" s="50"/>
      <c r="T12" s="51">
        <f t="shared" si="1"/>
        <v>0</v>
      </c>
      <c r="U12" s="51">
        <f t="shared" si="1"/>
        <v>0</v>
      </c>
      <c r="V12" s="51">
        <f t="shared" si="1"/>
        <v>0</v>
      </c>
      <c r="W12" s="51">
        <f t="shared" si="1"/>
        <v>0</v>
      </c>
      <c r="X12" s="51">
        <f t="shared" si="1"/>
        <v>0</v>
      </c>
      <c r="Y12" s="51">
        <f t="shared" si="2"/>
        <v>0</v>
      </c>
      <c r="Z12" s="49"/>
      <c r="AA12" s="49"/>
      <c r="AB12" s="15"/>
      <c r="AC12" s="15"/>
      <c r="AD12" s="15"/>
      <c r="AE12" s="15"/>
    </row>
    <row r="13" spans="1:193 16371:16383" x14ac:dyDescent="0.25">
      <c r="A13" s="143"/>
      <c r="B13" s="48"/>
      <c r="C13" s="48"/>
      <c r="D13" s="48"/>
      <c r="E13" s="48"/>
      <c r="F13" s="48"/>
      <c r="G13" s="48"/>
      <c r="H13" s="48"/>
      <c r="I13" s="208"/>
      <c r="J13" s="48"/>
      <c r="K13" s="208"/>
      <c r="L13" s="48"/>
      <c r="M13" s="48"/>
      <c r="N13" s="205"/>
      <c r="O13" s="47"/>
      <c r="P13" s="50"/>
      <c r="Q13" s="50"/>
      <c r="R13" s="50"/>
      <c r="S13" s="50"/>
      <c r="T13" s="51">
        <f t="shared" si="1"/>
        <v>0</v>
      </c>
      <c r="U13" s="51">
        <f t="shared" si="1"/>
        <v>0</v>
      </c>
      <c r="V13" s="51">
        <f t="shared" si="1"/>
        <v>0</v>
      </c>
      <c r="W13" s="51">
        <f t="shared" si="1"/>
        <v>0</v>
      </c>
      <c r="X13" s="51">
        <f t="shared" si="1"/>
        <v>0</v>
      </c>
      <c r="Y13" s="51">
        <f t="shared" si="2"/>
        <v>0</v>
      </c>
      <c r="Z13" s="49"/>
      <c r="AA13" s="49"/>
      <c r="AB13" s="15"/>
      <c r="AC13" s="15"/>
      <c r="AD13" s="15"/>
      <c r="AE13" s="15"/>
    </row>
    <row r="14" spans="1:193 16371:16383" x14ac:dyDescent="0.25">
      <c r="A14" s="143"/>
      <c r="B14" s="48"/>
      <c r="C14" s="48"/>
      <c r="D14" s="48"/>
      <c r="E14" s="48"/>
      <c r="F14" s="48"/>
      <c r="G14" s="48"/>
      <c r="H14" s="48"/>
      <c r="I14" s="208"/>
      <c r="J14" s="48"/>
      <c r="K14" s="208"/>
      <c r="L14" s="48"/>
      <c r="M14" s="48"/>
      <c r="N14" s="205"/>
      <c r="O14" s="47"/>
      <c r="P14" s="50"/>
      <c r="Q14" s="50"/>
      <c r="R14" s="50"/>
      <c r="S14" s="50"/>
      <c r="T14" s="51">
        <f t="shared" si="1"/>
        <v>0</v>
      </c>
      <c r="U14" s="51">
        <f t="shared" si="1"/>
        <v>0</v>
      </c>
      <c r="V14" s="51">
        <f t="shared" si="1"/>
        <v>0</v>
      </c>
      <c r="W14" s="51">
        <f t="shared" si="1"/>
        <v>0</v>
      </c>
      <c r="X14" s="51">
        <f t="shared" si="1"/>
        <v>0</v>
      </c>
      <c r="Y14" s="51">
        <f t="shared" si="2"/>
        <v>0</v>
      </c>
      <c r="Z14" s="49"/>
      <c r="AA14" s="49"/>
      <c r="AB14" s="15"/>
      <c r="AC14" s="15"/>
      <c r="AD14" s="15"/>
      <c r="AE14" s="15"/>
    </row>
    <row r="15" spans="1:193 16371:16383" x14ac:dyDescent="0.25">
      <c r="A15" s="143"/>
      <c r="B15" s="48"/>
      <c r="C15" s="48"/>
      <c r="D15" s="48"/>
      <c r="E15" s="48"/>
      <c r="F15" s="48"/>
      <c r="G15" s="48"/>
      <c r="H15" s="48"/>
      <c r="I15" s="208"/>
      <c r="J15" s="48"/>
      <c r="K15" s="208"/>
      <c r="L15" s="48"/>
      <c r="M15" s="48"/>
      <c r="N15" s="205"/>
      <c r="O15" s="47"/>
      <c r="P15" s="50"/>
      <c r="Q15" s="50"/>
      <c r="R15" s="50"/>
      <c r="S15" s="50"/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2"/>
        <v>0</v>
      </c>
      <c r="Z15" s="49"/>
      <c r="AA15" s="49"/>
      <c r="AB15" s="15"/>
      <c r="AC15" s="15"/>
      <c r="AD15" s="15"/>
      <c r="AE15" s="15"/>
    </row>
    <row r="16" spans="1:193 16371:16383" x14ac:dyDescent="0.25">
      <c r="A16" s="143"/>
      <c r="B16" s="48"/>
      <c r="C16" s="48"/>
      <c r="D16" s="48"/>
      <c r="E16" s="48"/>
      <c r="F16" s="48"/>
      <c r="G16" s="48"/>
      <c r="H16" s="48"/>
      <c r="I16" s="208"/>
      <c r="J16" s="48"/>
      <c r="K16" s="208"/>
      <c r="L16" s="48"/>
      <c r="M16" s="48"/>
      <c r="N16" s="205"/>
      <c r="O16" s="47"/>
      <c r="P16" s="50"/>
      <c r="Q16" s="50"/>
      <c r="R16" s="50"/>
      <c r="S16" s="50"/>
      <c r="T16" s="51">
        <f t="shared" si="1"/>
        <v>0</v>
      </c>
      <c r="U16" s="51">
        <f t="shared" si="1"/>
        <v>0</v>
      </c>
      <c r="V16" s="51">
        <f t="shared" si="1"/>
        <v>0</v>
      </c>
      <c r="W16" s="51">
        <f t="shared" si="1"/>
        <v>0</v>
      </c>
      <c r="X16" s="51">
        <f t="shared" si="1"/>
        <v>0</v>
      </c>
      <c r="Y16" s="51">
        <f t="shared" si="2"/>
        <v>0</v>
      </c>
      <c r="Z16" s="49"/>
      <c r="AA16" s="49"/>
      <c r="AB16" s="15"/>
      <c r="AC16" s="15"/>
      <c r="AD16" s="15"/>
      <c r="AE16" s="15"/>
    </row>
    <row r="17" spans="1:31" x14ac:dyDescent="0.25">
      <c r="A17" s="143"/>
      <c r="B17" s="48"/>
      <c r="C17" s="48"/>
      <c r="D17" s="48"/>
      <c r="E17" s="48"/>
      <c r="F17" s="48"/>
      <c r="G17" s="48"/>
      <c r="H17" s="48"/>
      <c r="I17" s="208"/>
      <c r="J17" s="48"/>
      <c r="K17" s="208"/>
      <c r="L17" s="48"/>
      <c r="M17" s="48"/>
      <c r="N17" s="205"/>
      <c r="O17" s="47"/>
      <c r="P17" s="50"/>
      <c r="Q17" s="50"/>
      <c r="R17" s="50"/>
      <c r="S17" s="50"/>
      <c r="T17" s="51">
        <f t="shared" ref="T17:X49" si="3">IF($N17="Pending",0,$N17*O17)</f>
        <v>0</v>
      </c>
      <c r="U17" s="51">
        <f t="shared" si="3"/>
        <v>0</v>
      </c>
      <c r="V17" s="51">
        <f t="shared" si="3"/>
        <v>0</v>
      </c>
      <c r="W17" s="51">
        <f t="shared" si="3"/>
        <v>0</v>
      </c>
      <c r="X17" s="51">
        <f t="shared" si="3"/>
        <v>0</v>
      </c>
      <c r="Y17" s="51">
        <f t="shared" si="2"/>
        <v>0</v>
      </c>
      <c r="Z17" s="49"/>
      <c r="AA17" s="49"/>
      <c r="AB17" s="15"/>
      <c r="AC17" s="15"/>
      <c r="AD17" s="15"/>
      <c r="AE17" s="15"/>
    </row>
    <row r="18" spans="1:31" x14ac:dyDescent="0.25">
      <c r="A18" s="143"/>
      <c r="B18" s="48"/>
      <c r="C18" s="48"/>
      <c r="D18" s="48"/>
      <c r="E18" s="48"/>
      <c r="F18" s="48"/>
      <c r="G18" s="48"/>
      <c r="H18" s="48"/>
      <c r="I18" s="208"/>
      <c r="J18" s="48"/>
      <c r="K18" s="208"/>
      <c r="L18" s="48"/>
      <c r="M18" s="48"/>
      <c r="N18" s="205"/>
      <c r="O18" s="47"/>
      <c r="P18" s="50"/>
      <c r="Q18" s="50"/>
      <c r="R18" s="50"/>
      <c r="S18" s="50"/>
      <c r="T18" s="51">
        <f t="shared" si="3"/>
        <v>0</v>
      </c>
      <c r="U18" s="51">
        <f t="shared" si="3"/>
        <v>0</v>
      </c>
      <c r="V18" s="51">
        <f t="shared" si="3"/>
        <v>0</v>
      </c>
      <c r="W18" s="51">
        <f t="shared" si="3"/>
        <v>0</v>
      </c>
      <c r="X18" s="51">
        <f t="shared" si="3"/>
        <v>0</v>
      </c>
      <c r="Y18" s="51">
        <f t="shared" si="2"/>
        <v>0</v>
      </c>
      <c r="Z18" s="49"/>
      <c r="AA18" s="49"/>
      <c r="AB18" s="15"/>
      <c r="AC18" s="15"/>
      <c r="AD18" s="15"/>
      <c r="AE18" s="15"/>
    </row>
    <row r="19" spans="1:31" x14ac:dyDescent="0.25">
      <c r="A19" s="143"/>
      <c r="B19" s="48"/>
      <c r="C19" s="48"/>
      <c r="D19" s="48"/>
      <c r="E19" s="48"/>
      <c r="F19" s="48"/>
      <c r="G19" s="48"/>
      <c r="H19" s="48"/>
      <c r="I19" s="208"/>
      <c r="J19" s="48"/>
      <c r="K19" s="208"/>
      <c r="L19" s="48"/>
      <c r="M19" s="48"/>
      <c r="N19" s="205"/>
      <c r="O19" s="47"/>
      <c r="P19" s="50"/>
      <c r="Q19" s="50"/>
      <c r="R19" s="50"/>
      <c r="S19" s="50"/>
      <c r="T19" s="51">
        <f t="shared" si="3"/>
        <v>0</v>
      </c>
      <c r="U19" s="51">
        <f t="shared" si="3"/>
        <v>0</v>
      </c>
      <c r="V19" s="51">
        <f t="shared" si="3"/>
        <v>0</v>
      </c>
      <c r="W19" s="51">
        <f t="shared" si="3"/>
        <v>0</v>
      </c>
      <c r="X19" s="51">
        <f t="shared" si="3"/>
        <v>0</v>
      </c>
      <c r="Y19" s="51">
        <f t="shared" si="2"/>
        <v>0</v>
      </c>
      <c r="Z19" s="49"/>
      <c r="AA19" s="49"/>
      <c r="AB19" s="15"/>
      <c r="AC19" s="15"/>
      <c r="AD19" s="15"/>
      <c r="AE19" s="15"/>
    </row>
    <row r="20" spans="1:31" x14ac:dyDescent="0.25">
      <c r="A20" s="143"/>
      <c r="B20" s="48"/>
      <c r="C20" s="48"/>
      <c r="D20" s="48"/>
      <c r="E20" s="48"/>
      <c r="F20" s="48"/>
      <c r="G20" s="48"/>
      <c r="H20" s="48"/>
      <c r="I20" s="208"/>
      <c r="J20" s="48"/>
      <c r="K20" s="208"/>
      <c r="L20" s="48"/>
      <c r="M20" s="48"/>
      <c r="N20" s="205"/>
      <c r="O20" s="47"/>
      <c r="P20" s="50"/>
      <c r="Q20" s="50"/>
      <c r="R20" s="50"/>
      <c r="S20" s="50"/>
      <c r="T20" s="51">
        <f t="shared" si="3"/>
        <v>0</v>
      </c>
      <c r="U20" s="51">
        <f t="shared" si="3"/>
        <v>0</v>
      </c>
      <c r="V20" s="51">
        <f t="shared" si="3"/>
        <v>0</v>
      </c>
      <c r="W20" s="51">
        <f t="shared" si="3"/>
        <v>0</v>
      </c>
      <c r="X20" s="51">
        <f t="shared" si="3"/>
        <v>0</v>
      </c>
      <c r="Y20" s="51">
        <f t="shared" si="2"/>
        <v>0</v>
      </c>
      <c r="Z20" s="49"/>
      <c r="AA20" s="49"/>
      <c r="AB20" s="15"/>
      <c r="AC20" s="15"/>
      <c r="AD20" s="15"/>
      <c r="AE20" s="15"/>
    </row>
    <row r="21" spans="1:31" x14ac:dyDescent="0.25">
      <c r="A21" s="143"/>
      <c r="B21" s="48"/>
      <c r="C21" s="48"/>
      <c r="D21" s="48"/>
      <c r="E21" s="48"/>
      <c r="F21" s="48"/>
      <c r="G21" s="48"/>
      <c r="H21" s="48"/>
      <c r="I21" s="208"/>
      <c r="J21" s="48"/>
      <c r="K21" s="208"/>
      <c r="L21" s="48"/>
      <c r="M21" s="48"/>
      <c r="N21" s="205"/>
      <c r="O21" s="47"/>
      <c r="P21" s="50"/>
      <c r="Q21" s="50"/>
      <c r="R21" s="50"/>
      <c r="S21" s="50"/>
      <c r="T21" s="51">
        <f t="shared" si="3"/>
        <v>0</v>
      </c>
      <c r="U21" s="51">
        <f t="shared" si="3"/>
        <v>0</v>
      </c>
      <c r="V21" s="51">
        <f t="shared" si="3"/>
        <v>0</v>
      </c>
      <c r="W21" s="51">
        <f t="shared" si="3"/>
        <v>0</v>
      </c>
      <c r="X21" s="51">
        <f t="shared" si="3"/>
        <v>0</v>
      </c>
      <c r="Y21" s="51">
        <f t="shared" si="2"/>
        <v>0</v>
      </c>
      <c r="Z21" s="49"/>
      <c r="AA21" s="49"/>
      <c r="AB21" s="15"/>
      <c r="AC21" s="15"/>
      <c r="AD21" s="15"/>
      <c r="AE21" s="15"/>
    </row>
    <row r="22" spans="1:31" x14ac:dyDescent="0.25">
      <c r="A22" s="143"/>
      <c r="B22" s="48"/>
      <c r="C22" s="48"/>
      <c r="D22" s="48"/>
      <c r="E22" s="209"/>
      <c r="F22" s="48"/>
      <c r="G22" s="48"/>
      <c r="H22" s="48"/>
      <c r="I22" s="48"/>
      <c r="J22" s="48"/>
      <c r="K22" s="48"/>
      <c r="L22" s="48"/>
      <c r="M22" s="48"/>
      <c r="N22" s="205"/>
      <c r="O22" s="184"/>
      <c r="P22" s="185"/>
      <c r="Q22" s="185"/>
      <c r="R22" s="185"/>
      <c r="S22" s="185"/>
      <c r="T22" s="51">
        <f t="shared" si="3"/>
        <v>0</v>
      </c>
      <c r="U22" s="51">
        <f t="shared" si="3"/>
        <v>0</v>
      </c>
      <c r="V22" s="51">
        <f t="shared" si="3"/>
        <v>0</v>
      </c>
      <c r="W22" s="51">
        <f t="shared" si="3"/>
        <v>0</v>
      </c>
      <c r="X22" s="51">
        <f t="shared" si="3"/>
        <v>0</v>
      </c>
      <c r="Y22" s="51">
        <f t="shared" si="2"/>
        <v>0</v>
      </c>
      <c r="Z22" s="49"/>
      <c r="AA22" s="49"/>
      <c r="AB22" s="15"/>
      <c r="AC22" s="15"/>
      <c r="AD22" s="15"/>
      <c r="AE22" s="15"/>
    </row>
    <row r="23" spans="1:31" x14ac:dyDescent="0.25">
      <c r="A23" s="143"/>
      <c r="B23" s="48"/>
      <c r="C23" s="48"/>
      <c r="D23" s="48"/>
      <c r="E23" s="48"/>
      <c r="F23" s="48"/>
      <c r="G23" s="48"/>
      <c r="H23" s="48"/>
      <c r="I23" s="208"/>
      <c r="J23" s="48"/>
      <c r="K23" s="208"/>
      <c r="L23" s="48"/>
      <c r="M23" s="48"/>
      <c r="N23" s="205"/>
      <c r="O23" s="47"/>
      <c r="P23" s="50"/>
      <c r="Q23" s="50"/>
      <c r="R23" s="50"/>
      <c r="S23" s="50"/>
      <c r="T23" s="51">
        <f t="shared" si="3"/>
        <v>0</v>
      </c>
      <c r="U23" s="51">
        <f t="shared" si="3"/>
        <v>0</v>
      </c>
      <c r="V23" s="51">
        <f t="shared" si="3"/>
        <v>0</v>
      </c>
      <c r="W23" s="51">
        <f t="shared" si="3"/>
        <v>0</v>
      </c>
      <c r="X23" s="51">
        <f t="shared" si="3"/>
        <v>0</v>
      </c>
      <c r="Y23" s="51">
        <f t="shared" si="2"/>
        <v>0</v>
      </c>
      <c r="Z23" s="187"/>
      <c r="AA23" s="187"/>
      <c r="AB23" s="15"/>
      <c r="AC23" s="15"/>
      <c r="AD23" s="15"/>
      <c r="AE23" s="15"/>
    </row>
    <row r="24" spans="1:31" x14ac:dyDescent="0.25">
      <c r="A24" s="143"/>
      <c r="B24" s="48"/>
      <c r="C24" s="48"/>
      <c r="D24" s="48"/>
      <c r="E24" s="48"/>
      <c r="F24" s="48"/>
      <c r="G24" s="48"/>
      <c r="H24" s="48"/>
      <c r="I24" s="208"/>
      <c r="J24" s="48"/>
      <c r="K24" s="208"/>
      <c r="L24" s="48"/>
      <c r="M24" s="48"/>
      <c r="N24" s="205"/>
      <c r="O24" s="47"/>
      <c r="P24" s="50"/>
      <c r="Q24" s="50"/>
      <c r="R24" s="50"/>
      <c r="S24" s="50"/>
      <c r="T24" s="51">
        <f t="shared" si="3"/>
        <v>0</v>
      </c>
      <c r="U24" s="51">
        <f t="shared" si="3"/>
        <v>0</v>
      </c>
      <c r="V24" s="51">
        <f t="shared" si="3"/>
        <v>0</v>
      </c>
      <c r="W24" s="51">
        <f t="shared" si="3"/>
        <v>0</v>
      </c>
      <c r="X24" s="51">
        <f t="shared" si="3"/>
        <v>0</v>
      </c>
      <c r="Y24" s="51">
        <f t="shared" si="2"/>
        <v>0</v>
      </c>
      <c r="Z24" s="49"/>
      <c r="AA24" s="49"/>
      <c r="AB24" s="15"/>
      <c r="AC24" s="15"/>
      <c r="AD24" s="15"/>
      <c r="AE24" s="15"/>
    </row>
    <row r="25" spans="1:31" x14ac:dyDescent="0.25">
      <c r="A25" s="143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205"/>
      <c r="O25" s="47"/>
      <c r="P25" s="50"/>
      <c r="Q25" s="50"/>
      <c r="R25" s="50"/>
      <c r="S25" s="50"/>
      <c r="T25" s="51">
        <f t="shared" si="3"/>
        <v>0</v>
      </c>
      <c r="U25" s="51">
        <f t="shared" si="3"/>
        <v>0</v>
      </c>
      <c r="V25" s="51">
        <f t="shared" si="3"/>
        <v>0</v>
      </c>
      <c r="W25" s="51">
        <f t="shared" si="3"/>
        <v>0</v>
      </c>
      <c r="X25" s="51">
        <f t="shared" si="3"/>
        <v>0</v>
      </c>
      <c r="Y25" s="51">
        <f t="shared" si="2"/>
        <v>0</v>
      </c>
      <c r="Z25" s="49"/>
      <c r="AA25" s="49"/>
      <c r="AB25" s="15"/>
      <c r="AC25" s="15"/>
      <c r="AD25" s="15"/>
      <c r="AE25" s="15"/>
    </row>
    <row r="26" spans="1:31" x14ac:dyDescent="0.25">
      <c r="A26" s="14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205"/>
      <c r="O26" s="47"/>
      <c r="P26" s="50"/>
      <c r="Q26" s="50"/>
      <c r="R26" s="50"/>
      <c r="S26" s="50"/>
      <c r="T26" s="51">
        <f t="shared" si="3"/>
        <v>0</v>
      </c>
      <c r="U26" s="51">
        <f t="shared" si="3"/>
        <v>0</v>
      </c>
      <c r="V26" s="51">
        <f t="shared" si="3"/>
        <v>0</v>
      </c>
      <c r="W26" s="51">
        <f t="shared" si="3"/>
        <v>0</v>
      </c>
      <c r="X26" s="51">
        <f t="shared" si="3"/>
        <v>0</v>
      </c>
      <c r="Y26" s="51">
        <f t="shared" si="2"/>
        <v>0</v>
      </c>
      <c r="Z26" s="49"/>
      <c r="AA26" s="49"/>
      <c r="AB26" s="15"/>
      <c r="AC26" s="15"/>
      <c r="AD26" s="15"/>
      <c r="AE26" s="15"/>
    </row>
    <row r="27" spans="1:31" x14ac:dyDescent="0.25">
      <c r="A27" s="14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205"/>
      <c r="N27" s="205"/>
      <c r="O27" s="47"/>
      <c r="P27" s="50"/>
      <c r="Q27" s="50"/>
      <c r="R27" s="50"/>
      <c r="S27" s="50"/>
      <c r="T27" s="51">
        <f t="shared" si="3"/>
        <v>0</v>
      </c>
      <c r="U27" s="51">
        <f t="shared" si="3"/>
        <v>0</v>
      </c>
      <c r="V27" s="51">
        <f t="shared" si="3"/>
        <v>0</v>
      </c>
      <c r="W27" s="51">
        <f t="shared" si="3"/>
        <v>0</v>
      </c>
      <c r="X27" s="51">
        <f t="shared" si="3"/>
        <v>0</v>
      </c>
      <c r="Y27" s="51">
        <f t="shared" si="2"/>
        <v>0</v>
      </c>
      <c r="Z27" s="49"/>
      <c r="AA27" s="49"/>
      <c r="AB27" s="15"/>
      <c r="AC27" s="15"/>
      <c r="AD27" s="15"/>
      <c r="AE27" s="15"/>
    </row>
    <row r="28" spans="1:31" x14ac:dyDescent="0.25">
      <c r="A28" s="14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205"/>
      <c r="N28" s="205"/>
      <c r="O28" s="47"/>
      <c r="P28" s="50"/>
      <c r="Q28" s="50"/>
      <c r="R28" s="50"/>
      <c r="S28" s="50"/>
      <c r="T28" s="51">
        <f t="shared" si="3"/>
        <v>0</v>
      </c>
      <c r="U28" s="51">
        <f t="shared" si="3"/>
        <v>0</v>
      </c>
      <c r="V28" s="51">
        <f t="shared" si="3"/>
        <v>0</v>
      </c>
      <c r="W28" s="51">
        <f t="shared" si="3"/>
        <v>0</v>
      </c>
      <c r="X28" s="51">
        <f t="shared" si="3"/>
        <v>0</v>
      </c>
      <c r="Y28" s="51">
        <f t="shared" si="2"/>
        <v>0</v>
      </c>
      <c r="Z28" s="49"/>
      <c r="AA28" s="49"/>
      <c r="AB28" s="15"/>
      <c r="AC28" s="15"/>
      <c r="AD28" s="15"/>
      <c r="AE28" s="15"/>
    </row>
    <row r="29" spans="1:31" x14ac:dyDescent="0.25">
      <c r="A29" s="14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205"/>
      <c r="O29" s="47"/>
      <c r="P29" s="50"/>
      <c r="Q29" s="50"/>
      <c r="R29" s="50"/>
      <c r="S29" s="50"/>
      <c r="T29" s="51">
        <f t="shared" si="3"/>
        <v>0</v>
      </c>
      <c r="U29" s="51">
        <f t="shared" si="3"/>
        <v>0</v>
      </c>
      <c r="V29" s="51">
        <f t="shared" si="3"/>
        <v>0</v>
      </c>
      <c r="W29" s="51">
        <f t="shared" si="3"/>
        <v>0</v>
      </c>
      <c r="X29" s="51">
        <f t="shared" si="3"/>
        <v>0</v>
      </c>
      <c r="Y29" s="51">
        <f t="shared" si="2"/>
        <v>0</v>
      </c>
      <c r="Z29" s="49"/>
      <c r="AA29" s="49"/>
      <c r="AB29" s="15"/>
      <c r="AC29" s="15"/>
      <c r="AD29" s="15"/>
      <c r="AE29" s="15"/>
    </row>
    <row r="30" spans="1:31" x14ac:dyDescent="0.25">
      <c r="A30" s="14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205"/>
      <c r="O30" s="47"/>
      <c r="P30" s="50"/>
      <c r="Q30" s="50"/>
      <c r="R30" s="50"/>
      <c r="S30" s="50"/>
      <c r="T30" s="51">
        <f t="shared" ref="T30" si="4">IF($N30="Pending",0,$N30*O30)</f>
        <v>0</v>
      </c>
      <c r="U30" s="51">
        <f t="shared" ref="U30" si="5">IF($N30="Pending",0,$N30*P30)</f>
        <v>0</v>
      </c>
      <c r="V30" s="51">
        <f t="shared" ref="V30" si="6">IF($N30="Pending",0,$N30*Q30)</f>
        <v>0</v>
      </c>
      <c r="W30" s="51">
        <f t="shared" ref="W30" si="7">IF($N30="Pending",0,$N30*R30)</f>
        <v>0</v>
      </c>
      <c r="X30" s="51">
        <f t="shared" ref="X30" si="8">IF($N30="Pending",0,$N30*S30)</f>
        <v>0</v>
      </c>
      <c r="Y30" s="51">
        <f t="shared" ref="Y30" si="9">SUM(T30:X30)</f>
        <v>0</v>
      </c>
      <c r="Z30" s="49"/>
      <c r="AA30" s="49"/>
      <c r="AB30" s="15"/>
      <c r="AC30" s="15"/>
      <c r="AD30" s="15"/>
      <c r="AE30" s="15"/>
    </row>
    <row r="31" spans="1:31" x14ac:dyDescent="0.25">
      <c r="A31" s="14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205"/>
      <c r="O31" s="47"/>
      <c r="P31" s="50"/>
      <c r="Q31" s="50"/>
      <c r="R31" s="50"/>
      <c r="S31" s="50"/>
      <c r="T31" s="51">
        <f t="shared" si="3"/>
        <v>0</v>
      </c>
      <c r="U31" s="51">
        <f t="shared" si="3"/>
        <v>0</v>
      </c>
      <c r="V31" s="51">
        <f t="shared" si="3"/>
        <v>0</v>
      </c>
      <c r="W31" s="51">
        <f t="shared" si="3"/>
        <v>0</v>
      </c>
      <c r="X31" s="51">
        <f t="shared" si="3"/>
        <v>0</v>
      </c>
      <c r="Y31" s="51">
        <f t="shared" si="2"/>
        <v>0</v>
      </c>
      <c r="Z31" s="49"/>
      <c r="AA31" s="49"/>
      <c r="AB31" s="15"/>
      <c r="AC31" s="15"/>
      <c r="AD31" s="15"/>
      <c r="AE31" s="15"/>
    </row>
    <row r="32" spans="1:31" x14ac:dyDescent="0.25">
      <c r="A32" s="14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205"/>
      <c r="O32" s="47"/>
      <c r="P32" s="50"/>
      <c r="Q32" s="50"/>
      <c r="R32" s="50"/>
      <c r="S32" s="50"/>
      <c r="T32" s="51">
        <f t="shared" si="3"/>
        <v>0</v>
      </c>
      <c r="U32" s="51">
        <f t="shared" si="3"/>
        <v>0</v>
      </c>
      <c r="V32" s="51">
        <f t="shared" si="3"/>
        <v>0</v>
      </c>
      <c r="W32" s="51">
        <f t="shared" si="3"/>
        <v>0</v>
      </c>
      <c r="X32" s="51">
        <f t="shared" si="3"/>
        <v>0</v>
      </c>
      <c r="Y32" s="51">
        <f t="shared" si="2"/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205"/>
      <c r="O33" s="47"/>
      <c r="P33" s="50"/>
      <c r="Q33" s="50"/>
      <c r="R33" s="50"/>
      <c r="S33" s="50"/>
      <c r="T33" s="51">
        <f t="shared" si="3"/>
        <v>0</v>
      </c>
      <c r="U33" s="51">
        <f t="shared" si="3"/>
        <v>0</v>
      </c>
      <c r="V33" s="51">
        <f t="shared" si="3"/>
        <v>0</v>
      </c>
      <c r="W33" s="51">
        <f t="shared" si="3"/>
        <v>0</v>
      </c>
      <c r="X33" s="51">
        <f t="shared" si="3"/>
        <v>0</v>
      </c>
      <c r="Y33" s="51">
        <f t="shared" si="2"/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205"/>
      <c r="O34" s="47"/>
      <c r="P34" s="50"/>
      <c r="Q34" s="50"/>
      <c r="R34" s="50"/>
      <c r="S34" s="50"/>
      <c r="T34" s="51">
        <f t="shared" si="3"/>
        <v>0</v>
      </c>
      <c r="U34" s="51">
        <f t="shared" si="3"/>
        <v>0</v>
      </c>
      <c r="V34" s="51">
        <f t="shared" si="3"/>
        <v>0</v>
      </c>
      <c r="W34" s="51">
        <f t="shared" si="3"/>
        <v>0</v>
      </c>
      <c r="X34" s="51">
        <f t="shared" si="3"/>
        <v>0</v>
      </c>
      <c r="Y34" s="51">
        <f t="shared" si="2"/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205"/>
      <c r="O35" s="47"/>
      <c r="P35" s="50"/>
      <c r="Q35" s="50"/>
      <c r="R35" s="50"/>
      <c r="S35" s="50"/>
      <c r="T35" s="51">
        <f t="shared" si="3"/>
        <v>0</v>
      </c>
      <c r="U35" s="51">
        <f t="shared" si="3"/>
        <v>0</v>
      </c>
      <c r="V35" s="51">
        <f t="shared" si="3"/>
        <v>0</v>
      </c>
      <c r="W35" s="51">
        <f t="shared" si="3"/>
        <v>0</v>
      </c>
      <c r="X35" s="51">
        <f t="shared" si="3"/>
        <v>0</v>
      </c>
      <c r="Y35" s="51">
        <f t="shared" si="2"/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205"/>
      <c r="O36" s="47"/>
      <c r="P36" s="50"/>
      <c r="Q36" s="50"/>
      <c r="R36" s="50"/>
      <c r="S36" s="50"/>
      <c r="T36" s="51">
        <f t="shared" si="3"/>
        <v>0</v>
      </c>
      <c r="U36" s="51">
        <f t="shared" si="3"/>
        <v>0</v>
      </c>
      <c r="V36" s="51">
        <f t="shared" si="3"/>
        <v>0</v>
      </c>
      <c r="W36" s="51">
        <f t="shared" si="3"/>
        <v>0</v>
      </c>
      <c r="X36" s="51">
        <f t="shared" si="3"/>
        <v>0</v>
      </c>
      <c r="Y36" s="51">
        <f t="shared" si="2"/>
        <v>0</v>
      </c>
      <c r="Z36" s="49"/>
      <c r="AA36" s="49"/>
      <c r="AB36" s="15"/>
      <c r="AC36" s="15"/>
      <c r="AD36" s="15"/>
      <c r="AE36" s="15"/>
    </row>
    <row r="37" spans="1:31" x14ac:dyDescent="0.25">
      <c r="A37" s="143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205"/>
      <c r="O37" s="47"/>
      <c r="P37" s="50"/>
      <c r="Q37" s="50"/>
      <c r="R37" s="50"/>
      <c r="S37" s="50"/>
      <c r="T37" s="51">
        <f t="shared" si="3"/>
        <v>0</v>
      </c>
      <c r="U37" s="51">
        <f t="shared" si="3"/>
        <v>0</v>
      </c>
      <c r="V37" s="51">
        <f t="shared" si="3"/>
        <v>0</v>
      </c>
      <c r="W37" s="51">
        <f t="shared" si="3"/>
        <v>0</v>
      </c>
      <c r="X37" s="51">
        <f t="shared" si="3"/>
        <v>0</v>
      </c>
      <c r="Y37" s="51">
        <f t="shared" si="2"/>
        <v>0</v>
      </c>
      <c r="Z37" s="49"/>
      <c r="AA37" s="49"/>
      <c r="AB37" s="15"/>
      <c r="AC37" s="15"/>
      <c r="AD37" s="15"/>
      <c r="AE37" s="15"/>
    </row>
    <row r="38" spans="1:31" x14ac:dyDescent="0.25">
      <c r="A38" s="14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205"/>
      <c r="O38" s="47"/>
      <c r="P38" s="50"/>
      <c r="Q38" s="50"/>
      <c r="R38" s="50"/>
      <c r="S38" s="50"/>
      <c r="T38" s="51">
        <f t="shared" si="3"/>
        <v>0</v>
      </c>
      <c r="U38" s="51">
        <f t="shared" si="3"/>
        <v>0</v>
      </c>
      <c r="V38" s="51">
        <f t="shared" si="3"/>
        <v>0</v>
      </c>
      <c r="W38" s="51">
        <f t="shared" si="3"/>
        <v>0</v>
      </c>
      <c r="X38" s="51">
        <f t="shared" si="3"/>
        <v>0</v>
      </c>
      <c r="Y38" s="51">
        <f t="shared" si="2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205"/>
      <c r="O39" s="47"/>
      <c r="P39" s="50"/>
      <c r="Q39" s="50"/>
      <c r="R39" s="50"/>
      <c r="S39" s="50"/>
      <c r="T39" s="51">
        <f t="shared" si="3"/>
        <v>0</v>
      </c>
      <c r="U39" s="51">
        <f t="shared" si="3"/>
        <v>0</v>
      </c>
      <c r="V39" s="51">
        <f t="shared" si="3"/>
        <v>0</v>
      </c>
      <c r="W39" s="51">
        <f t="shared" si="3"/>
        <v>0</v>
      </c>
      <c r="X39" s="51">
        <f t="shared" si="3"/>
        <v>0</v>
      </c>
      <c r="Y39" s="51">
        <f t="shared" si="2"/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205"/>
      <c r="O40" s="47"/>
      <c r="P40" s="50"/>
      <c r="Q40" s="50"/>
      <c r="R40" s="50"/>
      <c r="S40" s="50"/>
      <c r="T40" s="51">
        <f t="shared" si="3"/>
        <v>0</v>
      </c>
      <c r="U40" s="51">
        <f t="shared" si="3"/>
        <v>0</v>
      </c>
      <c r="V40" s="51">
        <f t="shared" si="3"/>
        <v>0</v>
      </c>
      <c r="W40" s="51">
        <f t="shared" si="3"/>
        <v>0</v>
      </c>
      <c r="X40" s="51">
        <f t="shared" si="3"/>
        <v>0</v>
      </c>
      <c r="Y40" s="51">
        <f t="shared" si="2"/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205"/>
      <c r="O41" s="47"/>
      <c r="P41" s="50"/>
      <c r="Q41" s="50"/>
      <c r="R41" s="50"/>
      <c r="S41" s="50"/>
      <c r="T41" s="51">
        <f t="shared" si="3"/>
        <v>0</v>
      </c>
      <c r="U41" s="51">
        <f t="shared" si="3"/>
        <v>0</v>
      </c>
      <c r="V41" s="51">
        <f t="shared" si="3"/>
        <v>0</v>
      </c>
      <c r="W41" s="51">
        <f t="shared" si="3"/>
        <v>0</v>
      </c>
      <c r="X41" s="51">
        <f t="shared" si="3"/>
        <v>0</v>
      </c>
      <c r="Y41" s="51">
        <f t="shared" si="2"/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205"/>
      <c r="O42" s="47"/>
      <c r="P42" s="50"/>
      <c r="Q42" s="50"/>
      <c r="R42" s="50"/>
      <c r="S42" s="50"/>
      <c r="T42" s="51">
        <f t="shared" si="3"/>
        <v>0</v>
      </c>
      <c r="U42" s="51">
        <f t="shared" si="3"/>
        <v>0</v>
      </c>
      <c r="V42" s="51">
        <f t="shared" si="3"/>
        <v>0</v>
      </c>
      <c r="W42" s="51">
        <f t="shared" si="3"/>
        <v>0</v>
      </c>
      <c r="X42" s="51">
        <f t="shared" si="3"/>
        <v>0</v>
      </c>
      <c r="Y42" s="51">
        <f t="shared" si="2"/>
        <v>0</v>
      </c>
      <c r="Z42" s="49"/>
      <c r="AA42" s="49"/>
      <c r="AB42" s="15"/>
      <c r="AC42" s="15"/>
      <c r="AD42" s="15"/>
      <c r="AE42" s="15"/>
    </row>
    <row r="43" spans="1:31" x14ac:dyDescent="0.25">
      <c r="A43" s="143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205"/>
      <c r="O43" s="47"/>
      <c r="P43" s="50"/>
      <c r="Q43" s="50"/>
      <c r="R43" s="50"/>
      <c r="S43" s="50"/>
      <c r="T43" s="51">
        <f t="shared" si="3"/>
        <v>0</v>
      </c>
      <c r="U43" s="51">
        <f t="shared" si="3"/>
        <v>0</v>
      </c>
      <c r="V43" s="51">
        <f t="shared" si="3"/>
        <v>0</v>
      </c>
      <c r="W43" s="51">
        <f t="shared" si="3"/>
        <v>0</v>
      </c>
      <c r="X43" s="51">
        <f t="shared" si="3"/>
        <v>0</v>
      </c>
      <c r="Y43" s="51">
        <f t="shared" si="2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205"/>
      <c r="O44" s="47"/>
      <c r="P44" s="50"/>
      <c r="Q44" s="50"/>
      <c r="R44" s="50"/>
      <c r="S44" s="50"/>
      <c r="T44" s="51">
        <f t="shared" si="3"/>
        <v>0</v>
      </c>
      <c r="U44" s="51">
        <f t="shared" si="3"/>
        <v>0</v>
      </c>
      <c r="V44" s="51">
        <f t="shared" si="3"/>
        <v>0</v>
      </c>
      <c r="W44" s="51">
        <f t="shared" si="3"/>
        <v>0</v>
      </c>
      <c r="X44" s="51">
        <f t="shared" si="3"/>
        <v>0</v>
      </c>
      <c r="Y44" s="51">
        <f t="shared" si="2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205"/>
      <c r="O45" s="47"/>
      <c r="P45" s="50"/>
      <c r="Q45" s="50"/>
      <c r="R45" s="50"/>
      <c r="S45" s="50"/>
      <c r="T45" s="51">
        <f t="shared" si="3"/>
        <v>0</v>
      </c>
      <c r="U45" s="51">
        <f t="shared" si="3"/>
        <v>0</v>
      </c>
      <c r="V45" s="51">
        <f t="shared" si="3"/>
        <v>0</v>
      </c>
      <c r="W45" s="51">
        <f t="shared" si="3"/>
        <v>0</v>
      </c>
      <c r="X45" s="51">
        <f t="shared" si="3"/>
        <v>0</v>
      </c>
      <c r="Y45" s="51">
        <f t="shared" si="2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205"/>
      <c r="O46" s="47"/>
      <c r="P46" s="50"/>
      <c r="Q46" s="50"/>
      <c r="R46" s="50"/>
      <c r="S46" s="50"/>
      <c r="T46" s="51">
        <f t="shared" si="3"/>
        <v>0</v>
      </c>
      <c r="U46" s="51">
        <f t="shared" si="3"/>
        <v>0</v>
      </c>
      <c r="V46" s="51">
        <f t="shared" si="3"/>
        <v>0</v>
      </c>
      <c r="W46" s="51">
        <f t="shared" si="3"/>
        <v>0</v>
      </c>
      <c r="X46" s="51">
        <f t="shared" si="3"/>
        <v>0</v>
      </c>
      <c r="Y46" s="51">
        <f t="shared" si="2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205"/>
      <c r="O47" s="47"/>
      <c r="P47" s="50"/>
      <c r="Q47" s="50"/>
      <c r="R47" s="50"/>
      <c r="S47" s="50"/>
      <c r="T47" s="51">
        <f t="shared" si="3"/>
        <v>0</v>
      </c>
      <c r="U47" s="51">
        <f t="shared" si="3"/>
        <v>0</v>
      </c>
      <c r="V47" s="51">
        <f t="shared" si="3"/>
        <v>0</v>
      </c>
      <c r="W47" s="51">
        <f t="shared" si="3"/>
        <v>0</v>
      </c>
      <c r="X47" s="51">
        <f t="shared" si="3"/>
        <v>0</v>
      </c>
      <c r="Y47" s="51">
        <f t="shared" si="2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205"/>
      <c r="O48" s="47"/>
      <c r="P48" s="50"/>
      <c r="Q48" s="50"/>
      <c r="R48" s="50"/>
      <c r="S48" s="50"/>
      <c r="T48" s="51">
        <f t="shared" si="3"/>
        <v>0</v>
      </c>
      <c r="U48" s="51">
        <f t="shared" si="3"/>
        <v>0</v>
      </c>
      <c r="V48" s="51">
        <f t="shared" si="3"/>
        <v>0</v>
      </c>
      <c r="W48" s="51">
        <f t="shared" si="3"/>
        <v>0</v>
      </c>
      <c r="X48" s="51">
        <f t="shared" si="3"/>
        <v>0</v>
      </c>
      <c r="Y48" s="51">
        <f t="shared" si="2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205"/>
      <c r="O49" s="47"/>
      <c r="P49" s="50"/>
      <c r="Q49" s="50"/>
      <c r="R49" s="50"/>
      <c r="S49" s="50"/>
      <c r="T49" s="51">
        <f t="shared" si="3"/>
        <v>0</v>
      </c>
      <c r="U49" s="51">
        <f t="shared" si="3"/>
        <v>0</v>
      </c>
      <c r="V49" s="51">
        <f t="shared" si="3"/>
        <v>0</v>
      </c>
      <c r="W49" s="51">
        <f t="shared" si="3"/>
        <v>0</v>
      </c>
      <c r="X49" s="51">
        <f t="shared" si="3"/>
        <v>0</v>
      </c>
      <c r="Y49" s="51">
        <f t="shared" si="2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205"/>
      <c r="O50" s="47"/>
      <c r="P50" s="50"/>
      <c r="Q50" s="50"/>
      <c r="R50" s="50"/>
      <c r="S50" s="50"/>
      <c r="T50" s="51">
        <f t="shared" ref="T50:X61" si="10">IF($N50="Pending",0,$N50*O50)</f>
        <v>0</v>
      </c>
      <c r="U50" s="51">
        <f t="shared" si="10"/>
        <v>0</v>
      </c>
      <c r="V50" s="51">
        <f t="shared" si="10"/>
        <v>0</v>
      </c>
      <c r="W50" s="51">
        <f t="shared" si="10"/>
        <v>0</v>
      </c>
      <c r="X50" s="51">
        <f t="shared" si="10"/>
        <v>0</v>
      </c>
      <c r="Y50" s="51">
        <f t="shared" si="2"/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205"/>
      <c r="O51" s="47"/>
      <c r="P51" s="50"/>
      <c r="Q51" s="50"/>
      <c r="R51" s="50"/>
      <c r="S51" s="50"/>
      <c r="T51" s="51">
        <f t="shared" si="10"/>
        <v>0</v>
      </c>
      <c r="U51" s="51">
        <f t="shared" si="10"/>
        <v>0</v>
      </c>
      <c r="V51" s="51">
        <f t="shared" si="10"/>
        <v>0</v>
      </c>
      <c r="W51" s="51">
        <f t="shared" si="10"/>
        <v>0</v>
      </c>
      <c r="X51" s="51">
        <f t="shared" si="10"/>
        <v>0</v>
      </c>
      <c r="Y51" s="51">
        <f t="shared" si="2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205"/>
      <c r="O52" s="47"/>
      <c r="P52" s="50"/>
      <c r="Q52" s="50"/>
      <c r="R52" s="50"/>
      <c r="S52" s="50"/>
      <c r="T52" s="51">
        <f t="shared" si="10"/>
        <v>0</v>
      </c>
      <c r="U52" s="51">
        <f t="shared" si="10"/>
        <v>0</v>
      </c>
      <c r="V52" s="51">
        <f t="shared" si="10"/>
        <v>0</v>
      </c>
      <c r="W52" s="51">
        <f t="shared" si="10"/>
        <v>0</v>
      </c>
      <c r="X52" s="51">
        <f t="shared" si="10"/>
        <v>0</v>
      </c>
      <c r="Y52" s="51">
        <f t="shared" si="2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205"/>
      <c r="O53" s="47"/>
      <c r="P53" s="50"/>
      <c r="Q53" s="50"/>
      <c r="R53" s="50"/>
      <c r="S53" s="50"/>
      <c r="T53" s="51">
        <f t="shared" si="10"/>
        <v>0</v>
      </c>
      <c r="U53" s="51">
        <f t="shared" si="10"/>
        <v>0</v>
      </c>
      <c r="V53" s="51">
        <f t="shared" si="10"/>
        <v>0</v>
      </c>
      <c r="W53" s="51">
        <f t="shared" si="10"/>
        <v>0</v>
      </c>
      <c r="X53" s="51">
        <f t="shared" si="10"/>
        <v>0</v>
      </c>
      <c r="Y53" s="51">
        <f t="shared" si="2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205"/>
      <c r="O54" s="47"/>
      <c r="P54" s="50"/>
      <c r="Q54" s="50"/>
      <c r="R54" s="50"/>
      <c r="S54" s="50"/>
      <c r="T54" s="51">
        <f t="shared" si="10"/>
        <v>0</v>
      </c>
      <c r="U54" s="51">
        <f t="shared" si="10"/>
        <v>0</v>
      </c>
      <c r="V54" s="51">
        <f t="shared" si="10"/>
        <v>0</v>
      </c>
      <c r="W54" s="51">
        <f t="shared" si="10"/>
        <v>0</v>
      </c>
      <c r="X54" s="51">
        <f t="shared" si="10"/>
        <v>0</v>
      </c>
      <c r="Y54" s="51">
        <f t="shared" si="2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205"/>
      <c r="O55" s="47"/>
      <c r="P55" s="50"/>
      <c r="Q55" s="50"/>
      <c r="R55" s="50"/>
      <c r="S55" s="50"/>
      <c r="T55" s="51">
        <f t="shared" si="10"/>
        <v>0</v>
      </c>
      <c r="U55" s="51">
        <f t="shared" si="10"/>
        <v>0</v>
      </c>
      <c r="V55" s="51">
        <f t="shared" si="10"/>
        <v>0</v>
      </c>
      <c r="W55" s="51">
        <f t="shared" si="10"/>
        <v>0</v>
      </c>
      <c r="X55" s="51">
        <f t="shared" si="10"/>
        <v>0</v>
      </c>
      <c r="Y55" s="51">
        <f t="shared" si="2"/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205"/>
      <c r="O56" s="47"/>
      <c r="P56" s="50"/>
      <c r="Q56" s="50"/>
      <c r="R56" s="50"/>
      <c r="S56" s="50"/>
      <c r="T56" s="51">
        <f t="shared" si="10"/>
        <v>0</v>
      </c>
      <c r="U56" s="51">
        <f t="shared" si="10"/>
        <v>0</v>
      </c>
      <c r="V56" s="51">
        <f t="shared" si="10"/>
        <v>0</v>
      </c>
      <c r="W56" s="51">
        <f t="shared" si="10"/>
        <v>0</v>
      </c>
      <c r="X56" s="51">
        <f t="shared" si="10"/>
        <v>0</v>
      </c>
      <c r="Y56" s="51">
        <f t="shared" si="2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205"/>
      <c r="O57" s="47"/>
      <c r="P57" s="50"/>
      <c r="Q57" s="50"/>
      <c r="R57" s="50"/>
      <c r="S57" s="50"/>
      <c r="T57" s="51">
        <f t="shared" ref="T57:X57" si="11">IF($N57="Pending",0,$N57*O57)</f>
        <v>0</v>
      </c>
      <c r="U57" s="51">
        <f t="shared" si="11"/>
        <v>0</v>
      </c>
      <c r="V57" s="51">
        <f t="shared" si="11"/>
        <v>0</v>
      </c>
      <c r="W57" s="51">
        <f t="shared" si="11"/>
        <v>0</v>
      </c>
      <c r="X57" s="51">
        <f t="shared" si="11"/>
        <v>0</v>
      </c>
      <c r="Y57" s="51">
        <f t="shared" ref="Y57:Y61" si="12">SUM(T57:X57)</f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205"/>
      <c r="O58" s="47"/>
      <c r="P58" s="50"/>
      <c r="Q58" s="50"/>
      <c r="R58" s="50"/>
      <c r="S58" s="50"/>
      <c r="T58" s="51">
        <f t="shared" si="10"/>
        <v>0</v>
      </c>
      <c r="U58" s="51">
        <f t="shared" si="10"/>
        <v>0</v>
      </c>
      <c r="V58" s="51">
        <f t="shared" si="10"/>
        <v>0</v>
      </c>
      <c r="W58" s="51">
        <f t="shared" si="10"/>
        <v>0</v>
      </c>
      <c r="X58" s="51">
        <f t="shared" si="10"/>
        <v>0</v>
      </c>
      <c r="Y58" s="51">
        <f t="shared" si="12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205"/>
      <c r="O59" s="47"/>
      <c r="P59" s="50"/>
      <c r="Q59" s="50"/>
      <c r="R59" s="50"/>
      <c r="S59" s="50"/>
      <c r="T59" s="51">
        <f t="shared" si="10"/>
        <v>0</v>
      </c>
      <c r="U59" s="51">
        <f t="shared" si="10"/>
        <v>0</v>
      </c>
      <c r="V59" s="51">
        <f t="shared" si="10"/>
        <v>0</v>
      </c>
      <c r="W59" s="51">
        <f t="shared" si="10"/>
        <v>0</v>
      </c>
      <c r="X59" s="51">
        <f t="shared" si="10"/>
        <v>0</v>
      </c>
      <c r="Y59" s="51">
        <f t="shared" si="12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205"/>
      <c r="O60" s="47"/>
      <c r="P60" s="50"/>
      <c r="Q60" s="50"/>
      <c r="R60" s="50"/>
      <c r="S60" s="50"/>
      <c r="T60" s="51">
        <f t="shared" si="10"/>
        <v>0</v>
      </c>
      <c r="U60" s="51">
        <f t="shared" si="10"/>
        <v>0</v>
      </c>
      <c r="V60" s="51">
        <f t="shared" si="10"/>
        <v>0</v>
      </c>
      <c r="W60" s="51">
        <f t="shared" si="10"/>
        <v>0</v>
      </c>
      <c r="X60" s="51">
        <f t="shared" si="10"/>
        <v>0</v>
      </c>
      <c r="Y60" s="51">
        <f t="shared" si="12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205"/>
      <c r="O61" s="47"/>
      <c r="P61" s="50"/>
      <c r="Q61" s="50"/>
      <c r="R61" s="50"/>
      <c r="S61" s="50"/>
      <c r="T61" s="51">
        <f t="shared" si="10"/>
        <v>0</v>
      </c>
      <c r="U61" s="51">
        <f t="shared" si="10"/>
        <v>0</v>
      </c>
      <c r="V61" s="51">
        <f t="shared" si="10"/>
        <v>0</v>
      </c>
      <c r="W61" s="51">
        <f t="shared" si="10"/>
        <v>0</v>
      </c>
      <c r="X61" s="51">
        <f t="shared" si="10"/>
        <v>0</v>
      </c>
      <c r="Y61" s="51">
        <f t="shared" si="12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205"/>
      <c r="O62" s="47"/>
      <c r="P62" s="50"/>
      <c r="Q62" s="50"/>
      <c r="R62" s="50"/>
      <c r="S62" s="50"/>
      <c r="T62" s="51">
        <f t="shared" ref="T62:X100" si="13">IF($N62="Pending",0,$N62*O62)</f>
        <v>0</v>
      </c>
      <c r="U62" s="51">
        <f t="shared" si="13"/>
        <v>0</v>
      </c>
      <c r="V62" s="51">
        <f t="shared" si="13"/>
        <v>0</v>
      </c>
      <c r="W62" s="51">
        <f t="shared" si="13"/>
        <v>0</v>
      </c>
      <c r="X62" s="51">
        <f t="shared" si="13"/>
        <v>0</v>
      </c>
      <c r="Y62" s="51">
        <f t="shared" ref="Y62:Y104" si="14">SUM(T62:X62)</f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205"/>
      <c r="O63" s="47"/>
      <c r="P63" s="50"/>
      <c r="Q63" s="50"/>
      <c r="R63" s="50"/>
      <c r="S63" s="50"/>
      <c r="T63" s="51">
        <f t="shared" si="13"/>
        <v>0</v>
      </c>
      <c r="U63" s="51">
        <f t="shared" si="13"/>
        <v>0</v>
      </c>
      <c r="V63" s="51">
        <f t="shared" si="13"/>
        <v>0</v>
      </c>
      <c r="W63" s="51">
        <f t="shared" si="13"/>
        <v>0</v>
      </c>
      <c r="X63" s="51">
        <f t="shared" si="13"/>
        <v>0</v>
      </c>
      <c r="Y63" s="51">
        <f t="shared" si="14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205"/>
      <c r="O64" s="47"/>
      <c r="P64" s="50"/>
      <c r="Q64" s="50"/>
      <c r="R64" s="50"/>
      <c r="S64" s="50"/>
      <c r="T64" s="51">
        <f t="shared" si="13"/>
        <v>0</v>
      </c>
      <c r="U64" s="51">
        <f t="shared" si="13"/>
        <v>0</v>
      </c>
      <c r="V64" s="51">
        <f t="shared" si="13"/>
        <v>0</v>
      </c>
      <c r="W64" s="51">
        <f t="shared" si="13"/>
        <v>0</v>
      </c>
      <c r="X64" s="51">
        <f t="shared" si="13"/>
        <v>0</v>
      </c>
      <c r="Y64" s="51">
        <f t="shared" si="14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205"/>
      <c r="O65" s="47"/>
      <c r="P65" s="50"/>
      <c r="Q65" s="50"/>
      <c r="R65" s="50"/>
      <c r="S65" s="50"/>
      <c r="T65" s="51">
        <f t="shared" si="13"/>
        <v>0</v>
      </c>
      <c r="U65" s="51">
        <f t="shared" si="13"/>
        <v>0</v>
      </c>
      <c r="V65" s="51">
        <f t="shared" si="13"/>
        <v>0</v>
      </c>
      <c r="W65" s="51">
        <f t="shared" si="13"/>
        <v>0</v>
      </c>
      <c r="X65" s="51">
        <f t="shared" si="13"/>
        <v>0</v>
      </c>
      <c r="Y65" s="51">
        <f t="shared" si="14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205"/>
      <c r="O66" s="47"/>
      <c r="P66" s="50"/>
      <c r="Q66" s="50"/>
      <c r="R66" s="50"/>
      <c r="S66" s="50"/>
      <c r="T66" s="51">
        <f t="shared" si="13"/>
        <v>0</v>
      </c>
      <c r="U66" s="51">
        <f t="shared" si="13"/>
        <v>0</v>
      </c>
      <c r="V66" s="51">
        <f t="shared" si="13"/>
        <v>0</v>
      </c>
      <c r="W66" s="51">
        <f t="shared" si="13"/>
        <v>0</v>
      </c>
      <c r="X66" s="51">
        <f t="shared" si="13"/>
        <v>0</v>
      </c>
      <c r="Y66" s="51">
        <f t="shared" si="14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205"/>
      <c r="O67" s="47"/>
      <c r="P67" s="50"/>
      <c r="Q67" s="50"/>
      <c r="R67" s="50"/>
      <c r="S67" s="50"/>
      <c r="T67" s="51">
        <f t="shared" si="13"/>
        <v>0</v>
      </c>
      <c r="U67" s="51">
        <f t="shared" si="13"/>
        <v>0</v>
      </c>
      <c r="V67" s="51">
        <f t="shared" si="13"/>
        <v>0</v>
      </c>
      <c r="W67" s="51">
        <f t="shared" si="13"/>
        <v>0</v>
      </c>
      <c r="X67" s="51">
        <f t="shared" si="13"/>
        <v>0</v>
      </c>
      <c r="Y67" s="51">
        <f t="shared" si="14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205"/>
      <c r="O68" s="47"/>
      <c r="P68" s="50"/>
      <c r="Q68" s="50"/>
      <c r="R68" s="50"/>
      <c r="S68" s="50"/>
      <c r="T68" s="51">
        <f t="shared" si="13"/>
        <v>0</v>
      </c>
      <c r="U68" s="51">
        <f t="shared" si="13"/>
        <v>0</v>
      </c>
      <c r="V68" s="51">
        <f t="shared" si="13"/>
        <v>0</v>
      </c>
      <c r="W68" s="51">
        <f t="shared" si="13"/>
        <v>0</v>
      </c>
      <c r="X68" s="51">
        <f t="shared" si="13"/>
        <v>0</v>
      </c>
      <c r="Y68" s="51">
        <f t="shared" si="14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205"/>
      <c r="O69" s="47"/>
      <c r="P69" s="50"/>
      <c r="Q69" s="50"/>
      <c r="R69" s="50"/>
      <c r="S69" s="50"/>
      <c r="T69" s="51">
        <f t="shared" si="13"/>
        <v>0</v>
      </c>
      <c r="U69" s="51">
        <f t="shared" si="13"/>
        <v>0</v>
      </c>
      <c r="V69" s="51">
        <f t="shared" si="13"/>
        <v>0</v>
      </c>
      <c r="W69" s="51">
        <f t="shared" si="13"/>
        <v>0</v>
      </c>
      <c r="X69" s="51">
        <f t="shared" si="13"/>
        <v>0</v>
      </c>
      <c r="Y69" s="51">
        <f t="shared" si="14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205"/>
      <c r="O70" s="47"/>
      <c r="P70" s="50"/>
      <c r="Q70" s="50"/>
      <c r="R70" s="50"/>
      <c r="S70" s="50"/>
      <c r="T70" s="51">
        <f t="shared" si="13"/>
        <v>0</v>
      </c>
      <c r="U70" s="51">
        <f t="shared" si="13"/>
        <v>0</v>
      </c>
      <c r="V70" s="51">
        <f t="shared" si="13"/>
        <v>0</v>
      </c>
      <c r="W70" s="51">
        <f t="shared" si="13"/>
        <v>0</v>
      </c>
      <c r="X70" s="51">
        <f t="shared" si="13"/>
        <v>0</v>
      </c>
      <c r="Y70" s="51">
        <f t="shared" si="14"/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205"/>
      <c r="O71" s="47"/>
      <c r="P71" s="50"/>
      <c r="Q71" s="50"/>
      <c r="R71" s="50"/>
      <c r="S71" s="50"/>
      <c r="T71" s="51">
        <f t="shared" si="13"/>
        <v>0</v>
      </c>
      <c r="U71" s="51">
        <f t="shared" si="13"/>
        <v>0</v>
      </c>
      <c r="V71" s="51">
        <f t="shared" si="13"/>
        <v>0</v>
      </c>
      <c r="W71" s="51">
        <f t="shared" si="13"/>
        <v>0</v>
      </c>
      <c r="X71" s="51">
        <f t="shared" si="13"/>
        <v>0</v>
      </c>
      <c r="Y71" s="51">
        <f t="shared" si="14"/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205"/>
      <c r="O72" s="47"/>
      <c r="P72" s="50"/>
      <c r="Q72" s="50"/>
      <c r="R72" s="50"/>
      <c r="S72" s="50"/>
      <c r="T72" s="51">
        <f t="shared" si="13"/>
        <v>0</v>
      </c>
      <c r="U72" s="51">
        <f t="shared" si="13"/>
        <v>0</v>
      </c>
      <c r="V72" s="51">
        <f t="shared" si="13"/>
        <v>0</v>
      </c>
      <c r="W72" s="51">
        <f t="shared" si="13"/>
        <v>0</v>
      </c>
      <c r="X72" s="51">
        <f t="shared" si="13"/>
        <v>0</v>
      </c>
      <c r="Y72" s="51">
        <f t="shared" si="14"/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205"/>
      <c r="O73" s="47"/>
      <c r="P73" s="50"/>
      <c r="Q73" s="50"/>
      <c r="R73" s="50"/>
      <c r="S73" s="50"/>
      <c r="T73" s="51">
        <f t="shared" si="13"/>
        <v>0</v>
      </c>
      <c r="U73" s="51">
        <f t="shared" si="13"/>
        <v>0</v>
      </c>
      <c r="V73" s="51">
        <f t="shared" si="13"/>
        <v>0</v>
      </c>
      <c r="W73" s="51">
        <f t="shared" si="13"/>
        <v>0</v>
      </c>
      <c r="X73" s="51">
        <f t="shared" si="13"/>
        <v>0</v>
      </c>
      <c r="Y73" s="51">
        <f t="shared" si="14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205"/>
      <c r="O74" s="47"/>
      <c r="P74" s="50"/>
      <c r="Q74" s="50"/>
      <c r="R74" s="50"/>
      <c r="S74" s="50"/>
      <c r="T74" s="51">
        <f t="shared" si="13"/>
        <v>0</v>
      </c>
      <c r="U74" s="51">
        <f t="shared" si="13"/>
        <v>0</v>
      </c>
      <c r="V74" s="51">
        <f t="shared" si="13"/>
        <v>0</v>
      </c>
      <c r="W74" s="51">
        <f t="shared" si="13"/>
        <v>0</v>
      </c>
      <c r="X74" s="51">
        <f t="shared" si="13"/>
        <v>0</v>
      </c>
      <c r="Y74" s="51">
        <f t="shared" si="14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205"/>
      <c r="O75" s="47"/>
      <c r="P75" s="50"/>
      <c r="Q75" s="50"/>
      <c r="R75" s="50"/>
      <c r="S75" s="50"/>
      <c r="T75" s="51">
        <f t="shared" si="13"/>
        <v>0</v>
      </c>
      <c r="U75" s="51">
        <f t="shared" si="13"/>
        <v>0</v>
      </c>
      <c r="V75" s="51">
        <f t="shared" si="13"/>
        <v>0</v>
      </c>
      <c r="W75" s="51">
        <f t="shared" si="13"/>
        <v>0</v>
      </c>
      <c r="X75" s="51">
        <f t="shared" si="13"/>
        <v>0</v>
      </c>
      <c r="Y75" s="51">
        <f t="shared" si="14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205"/>
      <c r="O76" s="47"/>
      <c r="P76" s="50"/>
      <c r="Q76" s="50"/>
      <c r="R76" s="50"/>
      <c r="S76" s="50"/>
      <c r="T76" s="51">
        <f t="shared" si="13"/>
        <v>0</v>
      </c>
      <c r="U76" s="51">
        <f t="shared" si="13"/>
        <v>0</v>
      </c>
      <c r="V76" s="51">
        <f t="shared" si="13"/>
        <v>0</v>
      </c>
      <c r="W76" s="51">
        <f t="shared" si="13"/>
        <v>0</v>
      </c>
      <c r="X76" s="51">
        <f t="shared" si="13"/>
        <v>0</v>
      </c>
      <c r="Y76" s="51">
        <f t="shared" si="14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205"/>
      <c r="O77" s="47"/>
      <c r="P77" s="50"/>
      <c r="Q77" s="50"/>
      <c r="R77" s="50"/>
      <c r="S77" s="50"/>
      <c r="T77" s="51">
        <f t="shared" si="13"/>
        <v>0</v>
      </c>
      <c r="U77" s="51">
        <f t="shared" si="13"/>
        <v>0</v>
      </c>
      <c r="V77" s="51">
        <f t="shared" si="13"/>
        <v>0</v>
      </c>
      <c r="W77" s="51">
        <f t="shared" si="13"/>
        <v>0</v>
      </c>
      <c r="X77" s="51">
        <f t="shared" si="13"/>
        <v>0</v>
      </c>
      <c r="Y77" s="51">
        <f t="shared" si="14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205"/>
      <c r="O78" s="47"/>
      <c r="P78" s="50"/>
      <c r="Q78" s="50"/>
      <c r="R78" s="50"/>
      <c r="S78" s="50"/>
      <c r="T78" s="51">
        <f t="shared" si="13"/>
        <v>0</v>
      </c>
      <c r="U78" s="51">
        <f t="shared" si="13"/>
        <v>0</v>
      </c>
      <c r="V78" s="51">
        <f t="shared" si="13"/>
        <v>0</v>
      </c>
      <c r="W78" s="51">
        <f t="shared" si="13"/>
        <v>0</v>
      </c>
      <c r="X78" s="51">
        <f t="shared" si="13"/>
        <v>0</v>
      </c>
      <c r="Y78" s="51">
        <f t="shared" si="14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205"/>
      <c r="O79" s="47"/>
      <c r="P79" s="50"/>
      <c r="Q79" s="50"/>
      <c r="R79" s="50"/>
      <c r="S79" s="50"/>
      <c r="T79" s="51">
        <f t="shared" si="13"/>
        <v>0</v>
      </c>
      <c r="U79" s="51">
        <f t="shared" si="13"/>
        <v>0</v>
      </c>
      <c r="V79" s="51">
        <f t="shared" si="13"/>
        <v>0</v>
      </c>
      <c r="W79" s="51">
        <f t="shared" si="13"/>
        <v>0</v>
      </c>
      <c r="X79" s="51">
        <f t="shared" si="13"/>
        <v>0</v>
      </c>
      <c r="Y79" s="51">
        <f t="shared" si="14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205"/>
      <c r="O80" s="47"/>
      <c r="P80" s="50"/>
      <c r="Q80" s="50"/>
      <c r="R80" s="50"/>
      <c r="S80" s="50"/>
      <c r="T80" s="51">
        <f t="shared" si="13"/>
        <v>0</v>
      </c>
      <c r="U80" s="51">
        <f t="shared" si="13"/>
        <v>0</v>
      </c>
      <c r="V80" s="51">
        <f t="shared" si="13"/>
        <v>0</v>
      </c>
      <c r="W80" s="51">
        <f t="shared" si="13"/>
        <v>0</v>
      </c>
      <c r="X80" s="51">
        <f t="shared" si="13"/>
        <v>0</v>
      </c>
      <c r="Y80" s="51">
        <f t="shared" si="14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205"/>
      <c r="O81" s="47"/>
      <c r="P81" s="50"/>
      <c r="Q81" s="50"/>
      <c r="R81" s="50"/>
      <c r="S81" s="50"/>
      <c r="T81" s="51">
        <f t="shared" si="13"/>
        <v>0</v>
      </c>
      <c r="U81" s="51">
        <f t="shared" si="13"/>
        <v>0</v>
      </c>
      <c r="V81" s="51">
        <f t="shared" si="13"/>
        <v>0</v>
      </c>
      <c r="W81" s="51">
        <f t="shared" si="13"/>
        <v>0</v>
      </c>
      <c r="X81" s="51">
        <f t="shared" si="13"/>
        <v>0</v>
      </c>
      <c r="Y81" s="51">
        <f t="shared" si="14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205"/>
      <c r="O82" s="47"/>
      <c r="P82" s="50"/>
      <c r="Q82" s="50"/>
      <c r="R82" s="50"/>
      <c r="S82" s="50"/>
      <c r="T82" s="51">
        <f t="shared" si="13"/>
        <v>0</v>
      </c>
      <c r="U82" s="51">
        <f t="shared" si="13"/>
        <v>0</v>
      </c>
      <c r="V82" s="51">
        <f t="shared" si="13"/>
        <v>0</v>
      </c>
      <c r="W82" s="51">
        <f t="shared" si="13"/>
        <v>0</v>
      </c>
      <c r="X82" s="51">
        <f t="shared" si="13"/>
        <v>0</v>
      </c>
      <c r="Y82" s="51">
        <f t="shared" si="14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205"/>
      <c r="O83" s="47"/>
      <c r="P83" s="50"/>
      <c r="Q83" s="50"/>
      <c r="R83" s="50"/>
      <c r="S83" s="50"/>
      <c r="T83" s="51">
        <f t="shared" ref="T83:T99" si="15">IF($N83="Pending",0,$N83*O83)</f>
        <v>0</v>
      </c>
      <c r="U83" s="51">
        <f t="shared" ref="U83:U99" si="16">IF($N83="Pending",0,$N83*P83)</f>
        <v>0</v>
      </c>
      <c r="V83" s="51">
        <f t="shared" ref="V83:V99" si="17">IF($N83="Pending",0,$N83*Q83)</f>
        <v>0</v>
      </c>
      <c r="W83" s="51">
        <f t="shared" ref="W83:W99" si="18">IF($N83="Pending",0,$N83*R83)</f>
        <v>0</v>
      </c>
      <c r="X83" s="51">
        <f t="shared" ref="X83:X99" si="19">IF($N83="Pending",0,$N83*S83)</f>
        <v>0</v>
      </c>
      <c r="Y83" s="51">
        <f t="shared" ref="Y83:Y99" si="20">SUM(T83:X83)</f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205"/>
      <c r="O84" s="47"/>
      <c r="P84" s="50"/>
      <c r="Q84" s="50"/>
      <c r="R84" s="50"/>
      <c r="S84" s="50"/>
      <c r="T84" s="51">
        <f t="shared" si="15"/>
        <v>0</v>
      </c>
      <c r="U84" s="51">
        <f t="shared" si="16"/>
        <v>0</v>
      </c>
      <c r="V84" s="51">
        <f t="shared" si="17"/>
        <v>0</v>
      </c>
      <c r="W84" s="51">
        <f t="shared" si="18"/>
        <v>0</v>
      </c>
      <c r="X84" s="51">
        <f t="shared" si="19"/>
        <v>0</v>
      </c>
      <c r="Y84" s="51">
        <f t="shared" si="20"/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205"/>
      <c r="O85" s="47"/>
      <c r="P85" s="50"/>
      <c r="Q85" s="50"/>
      <c r="R85" s="50"/>
      <c r="S85" s="50"/>
      <c r="T85" s="51">
        <f t="shared" si="15"/>
        <v>0</v>
      </c>
      <c r="U85" s="51">
        <f t="shared" si="16"/>
        <v>0</v>
      </c>
      <c r="V85" s="51">
        <f t="shared" si="17"/>
        <v>0</v>
      </c>
      <c r="W85" s="51">
        <f t="shared" si="18"/>
        <v>0</v>
      </c>
      <c r="X85" s="51">
        <f t="shared" si="19"/>
        <v>0</v>
      </c>
      <c r="Y85" s="51">
        <f t="shared" si="20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205"/>
      <c r="O86" s="47"/>
      <c r="P86" s="50"/>
      <c r="Q86" s="50"/>
      <c r="R86" s="50"/>
      <c r="S86" s="50"/>
      <c r="T86" s="51">
        <f t="shared" si="15"/>
        <v>0</v>
      </c>
      <c r="U86" s="51">
        <f t="shared" si="16"/>
        <v>0</v>
      </c>
      <c r="V86" s="51">
        <f t="shared" si="17"/>
        <v>0</v>
      </c>
      <c r="W86" s="51">
        <f t="shared" si="18"/>
        <v>0</v>
      </c>
      <c r="X86" s="51">
        <f t="shared" si="19"/>
        <v>0</v>
      </c>
      <c r="Y86" s="51">
        <f t="shared" si="20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205"/>
      <c r="O87" s="47"/>
      <c r="P87" s="50"/>
      <c r="Q87" s="50"/>
      <c r="R87" s="50"/>
      <c r="S87" s="50"/>
      <c r="T87" s="51">
        <f t="shared" si="15"/>
        <v>0</v>
      </c>
      <c r="U87" s="51">
        <f t="shared" si="16"/>
        <v>0</v>
      </c>
      <c r="V87" s="51">
        <f t="shared" si="17"/>
        <v>0</v>
      </c>
      <c r="W87" s="51">
        <f t="shared" si="18"/>
        <v>0</v>
      </c>
      <c r="X87" s="51">
        <f t="shared" si="19"/>
        <v>0</v>
      </c>
      <c r="Y87" s="51">
        <f t="shared" si="20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205"/>
      <c r="O88" s="47"/>
      <c r="P88" s="50"/>
      <c r="Q88" s="50"/>
      <c r="R88" s="50"/>
      <c r="S88" s="50"/>
      <c r="T88" s="51">
        <f t="shared" si="15"/>
        <v>0</v>
      </c>
      <c r="U88" s="51">
        <f t="shared" si="16"/>
        <v>0</v>
      </c>
      <c r="V88" s="51">
        <f t="shared" si="17"/>
        <v>0</v>
      </c>
      <c r="W88" s="51">
        <f t="shared" si="18"/>
        <v>0</v>
      </c>
      <c r="X88" s="51">
        <f t="shared" si="19"/>
        <v>0</v>
      </c>
      <c r="Y88" s="51">
        <f t="shared" si="20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205"/>
      <c r="O89" s="47"/>
      <c r="P89" s="50"/>
      <c r="Q89" s="50"/>
      <c r="R89" s="50"/>
      <c r="S89" s="50"/>
      <c r="T89" s="51">
        <f t="shared" si="15"/>
        <v>0</v>
      </c>
      <c r="U89" s="51">
        <f t="shared" si="16"/>
        <v>0</v>
      </c>
      <c r="V89" s="51">
        <f t="shared" si="17"/>
        <v>0</v>
      </c>
      <c r="W89" s="51">
        <f t="shared" si="18"/>
        <v>0</v>
      </c>
      <c r="X89" s="51">
        <f t="shared" si="19"/>
        <v>0</v>
      </c>
      <c r="Y89" s="51">
        <f t="shared" si="20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205"/>
      <c r="O90" s="47"/>
      <c r="P90" s="50"/>
      <c r="Q90" s="50"/>
      <c r="R90" s="50"/>
      <c r="S90" s="50"/>
      <c r="T90" s="51">
        <f t="shared" si="15"/>
        <v>0</v>
      </c>
      <c r="U90" s="51">
        <f t="shared" si="16"/>
        <v>0</v>
      </c>
      <c r="V90" s="51">
        <f t="shared" si="17"/>
        <v>0</v>
      </c>
      <c r="W90" s="51">
        <f t="shared" si="18"/>
        <v>0</v>
      </c>
      <c r="X90" s="51">
        <f t="shared" si="19"/>
        <v>0</v>
      </c>
      <c r="Y90" s="51">
        <f t="shared" si="20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205"/>
      <c r="O91" s="47"/>
      <c r="P91" s="50"/>
      <c r="Q91" s="50"/>
      <c r="R91" s="50"/>
      <c r="S91" s="50"/>
      <c r="T91" s="51">
        <f t="shared" si="15"/>
        <v>0</v>
      </c>
      <c r="U91" s="51">
        <f t="shared" si="16"/>
        <v>0</v>
      </c>
      <c r="V91" s="51">
        <f t="shared" si="17"/>
        <v>0</v>
      </c>
      <c r="W91" s="51">
        <f t="shared" si="18"/>
        <v>0</v>
      </c>
      <c r="X91" s="51">
        <f t="shared" si="19"/>
        <v>0</v>
      </c>
      <c r="Y91" s="51">
        <f t="shared" si="20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205"/>
      <c r="O92" s="47"/>
      <c r="P92" s="50"/>
      <c r="Q92" s="50"/>
      <c r="R92" s="50"/>
      <c r="S92" s="50"/>
      <c r="T92" s="51">
        <f t="shared" si="15"/>
        <v>0</v>
      </c>
      <c r="U92" s="51">
        <f t="shared" si="16"/>
        <v>0</v>
      </c>
      <c r="V92" s="51">
        <f t="shared" si="17"/>
        <v>0</v>
      </c>
      <c r="W92" s="51">
        <f t="shared" si="18"/>
        <v>0</v>
      </c>
      <c r="X92" s="51">
        <f t="shared" si="19"/>
        <v>0</v>
      </c>
      <c r="Y92" s="51">
        <f t="shared" si="20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205"/>
      <c r="O93" s="47"/>
      <c r="P93" s="50"/>
      <c r="Q93" s="50"/>
      <c r="R93" s="50"/>
      <c r="S93" s="50"/>
      <c r="T93" s="51">
        <f t="shared" ref="T93:T96" si="21">IF($N93="Pending",0,$N93*O93)</f>
        <v>0</v>
      </c>
      <c r="U93" s="51">
        <f t="shared" ref="U93:U96" si="22">IF($N93="Pending",0,$N93*P93)</f>
        <v>0</v>
      </c>
      <c r="V93" s="51">
        <f t="shared" ref="V93:V96" si="23">IF($N93="Pending",0,$N93*Q93)</f>
        <v>0</v>
      </c>
      <c r="W93" s="51">
        <f t="shared" ref="W93:W96" si="24">IF($N93="Pending",0,$N93*R93)</f>
        <v>0</v>
      </c>
      <c r="X93" s="51">
        <f t="shared" ref="X93:X96" si="25">IF($N93="Pending",0,$N93*S93)</f>
        <v>0</v>
      </c>
      <c r="Y93" s="51">
        <f t="shared" ref="Y93:Y96" si="26">SUM(T93:X93)</f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205"/>
      <c r="O94" s="47"/>
      <c r="P94" s="50"/>
      <c r="Q94" s="50"/>
      <c r="R94" s="50"/>
      <c r="S94" s="50"/>
      <c r="T94" s="51">
        <f t="shared" si="21"/>
        <v>0</v>
      </c>
      <c r="U94" s="51">
        <f t="shared" si="22"/>
        <v>0</v>
      </c>
      <c r="V94" s="51">
        <f t="shared" si="23"/>
        <v>0</v>
      </c>
      <c r="W94" s="51">
        <f t="shared" si="24"/>
        <v>0</v>
      </c>
      <c r="X94" s="51">
        <f t="shared" si="25"/>
        <v>0</v>
      </c>
      <c r="Y94" s="51">
        <f t="shared" si="26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205"/>
      <c r="O95" s="47"/>
      <c r="P95" s="50"/>
      <c r="Q95" s="50"/>
      <c r="R95" s="50"/>
      <c r="S95" s="50"/>
      <c r="T95" s="51">
        <f t="shared" si="21"/>
        <v>0</v>
      </c>
      <c r="U95" s="51">
        <f t="shared" si="22"/>
        <v>0</v>
      </c>
      <c r="V95" s="51">
        <f t="shared" si="23"/>
        <v>0</v>
      </c>
      <c r="W95" s="51">
        <f t="shared" si="24"/>
        <v>0</v>
      </c>
      <c r="X95" s="51">
        <f t="shared" si="25"/>
        <v>0</v>
      </c>
      <c r="Y95" s="51">
        <f t="shared" si="26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205"/>
      <c r="O96" s="47"/>
      <c r="P96" s="50"/>
      <c r="Q96" s="50"/>
      <c r="R96" s="50"/>
      <c r="S96" s="50"/>
      <c r="T96" s="51">
        <f t="shared" si="21"/>
        <v>0</v>
      </c>
      <c r="U96" s="51">
        <f t="shared" si="22"/>
        <v>0</v>
      </c>
      <c r="V96" s="51">
        <f t="shared" si="23"/>
        <v>0</v>
      </c>
      <c r="W96" s="51">
        <f t="shared" si="24"/>
        <v>0</v>
      </c>
      <c r="X96" s="51">
        <f t="shared" si="25"/>
        <v>0</v>
      </c>
      <c r="Y96" s="51">
        <f t="shared" si="26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205"/>
      <c r="O97" s="47"/>
      <c r="P97" s="50"/>
      <c r="Q97" s="50"/>
      <c r="R97" s="50"/>
      <c r="S97" s="50"/>
      <c r="T97" s="51">
        <f t="shared" si="15"/>
        <v>0</v>
      </c>
      <c r="U97" s="51">
        <f t="shared" si="16"/>
        <v>0</v>
      </c>
      <c r="V97" s="51">
        <f t="shared" si="17"/>
        <v>0</v>
      </c>
      <c r="W97" s="51">
        <f t="shared" si="18"/>
        <v>0</v>
      </c>
      <c r="X97" s="51">
        <f t="shared" si="19"/>
        <v>0</v>
      </c>
      <c r="Y97" s="51">
        <f t="shared" si="20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205"/>
      <c r="O98" s="47"/>
      <c r="P98" s="50"/>
      <c r="Q98" s="50"/>
      <c r="R98" s="50"/>
      <c r="S98" s="50"/>
      <c r="T98" s="51">
        <f t="shared" si="15"/>
        <v>0</v>
      </c>
      <c r="U98" s="51">
        <f t="shared" si="16"/>
        <v>0</v>
      </c>
      <c r="V98" s="51">
        <f t="shared" si="17"/>
        <v>0</v>
      </c>
      <c r="W98" s="51">
        <f t="shared" si="18"/>
        <v>0</v>
      </c>
      <c r="X98" s="51">
        <f t="shared" si="19"/>
        <v>0</v>
      </c>
      <c r="Y98" s="51">
        <f t="shared" si="20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205"/>
      <c r="O99" s="47"/>
      <c r="P99" s="50"/>
      <c r="Q99" s="50"/>
      <c r="R99" s="50"/>
      <c r="S99" s="50"/>
      <c r="T99" s="51">
        <f t="shared" si="15"/>
        <v>0</v>
      </c>
      <c r="U99" s="51">
        <f t="shared" si="16"/>
        <v>0</v>
      </c>
      <c r="V99" s="51">
        <f t="shared" si="17"/>
        <v>0</v>
      </c>
      <c r="W99" s="51">
        <f t="shared" si="18"/>
        <v>0</v>
      </c>
      <c r="X99" s="51">
        <f t="shared" si="19"/>
        <v>0</v>
      </c>
      <c r="Y99" s="51">
        <f t="shared" si="20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205"/>
      <c r="O100" s="47"/>
      <c r="P100" s="50"/>
      <c r="Q100" s="50"/>
      <c r="R100" s="50"/>
      <c r="S100" s="50"/>
      <c r="T100" s="51">
        <f t="shared" si="13"/>
        <v>0</v>
      </c>
      <c r="U100" s="51">
        <f t="shared" si="13"/>
        <v>0</v>
      </c>
      <c r="V100" s="51">
        <f t="shared" si="13"/>
        <v>0</v>
      </c>
      <c r="W100" s="51">
        <f t="shared" si="13"/>
        <v>0</v>
      </c>
      <c r="X100" s="51">
        <f t="shared" si="13"/>
        <v>0</v>
      </c>
      <c r="Y100" s="51">
        <f t="shared" si="14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205"/>
      <c r="O101" s="47"/>
      <c r="P101" s="50"/>
      <c r="Q101" s="50"/>
      <c r="R101" s="50"/>
      <c r="S101" s="50"/>
      <c r="T101" s="51">
        <f t="shared" ref="T101:X104" si="27">IF($N101="Pending",0,$N101*O101)</f>
        <v>0</v>
      </c>
      <c r="U101" s="51">
        <f t="shared" si="27"/>
        <v>0</v>
      </c>
      <c r="V101" s="51">
        <f t="shared" si="27"/>
        <v>0</v>
      </c>
      <c r="W101" s="51">
        <f t="shared" si="27"/>
        <v>0</v>
      </c>
      <c r="X101" s="51">
        <f t="shared" si="27"/>
        <v>0</v>
      </c>
      <c r="Y101" s="51">
        <f t="shared" si="14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205"/>
      <c r="O102" s="47"/>
      <c r="P102" s="50"/>
      <c r="Q102" s="50"/>
      <c r="R102" s="50"/>
      <c r="S102" s="50"/>
      <c r="T102" s="51">
        <f t="shared" si="27"/>
        <v>0</v>
      </c>
      <c r="U102" s="51">
        <f t="shared" si="27"/>
        <v>0</v>
      </c>
      <c r="V102" s="51">
        <f t="shared" si="27"/>
        <v>0</v>
      </c>
      <c r="W102" s="51">
        <f t="shared" si="27"/>
        <v>0</v>
      </c>
      <c r="X102" s="51">
        <f t="shared" si="27"/>
        <v>0</v>
      </c>
      <c r="Y102" s="51">
        <f t="shared" si="14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209"/>
      <c r="G103" s="48"/>
      <c r="H103" s="48"/>
      <c r="I103" s="48"/>
      <c r="J103" s="48"/>
      <c r="K103" s="48"/>
      <c r="L103" s="48"/>
      <c r="M103" s="48"/>
      <c r="N103" s="205"/>
      <c r="O103" s="47"/>
      <c r="P103" s="50"/>
      <c r="Q103" s="50"/>
      <c r="R103" s="50"/>
      <c r="S103" s="50"/>
      <c r="T103" s="51">
        <f t="shared" si="27"/>
        <v>0</v>
      </c>
      <c r="U103" s="51">
        <f t="shared" si="27"/>
        <v>0</v>
      </c>
      <c r="V103" s="51">
        <f t="shared" si="27"/>
        <v>0</v>
      </c>
      <c r="W103" s="51">
        <f t="shared" si="27"/>
        <v>0</v>
      </c>
      <c r="X103" s="51">
        <f t="shared" si="27"/>
        <v>0</v>
      </c>
      <c r="Y103" s="51">
        <f t="shared" si="14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205"/>
      <c r="O104" s="47"/>
      <c r="P104" s="50"/>
      <c r="Q104" s="50"/>
      <c r="R104" s="50"/>
      <c r="S104" s="50"/>
      <c r="T104" s="51">
        <f t="shared" si="27"/>
        <v>0</v>
      </c>
      <c r="U104" s="51">
        <f t="shared" si="27"/>
        <v>0</v>
      </c>
      <c r="V104" s="51">
        <f t="shared" si="27"/>
        <v>0</v>
      </c>
      <c r="W104" s="51">
        <f t="shared" si="27"/>
        <v>0</v>
      </c>
      <c r="X104" s="51">
        <f t="shared" si="27"/>
        <v>0</v>
      </c>
      <c r="Y104" s="51">
        <f t="shared" si="14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209"/>
      <c r="G105" s="48"/>
      <c r="H105" s="48"/>
      <c r="I105" s="48"/>
      <c r="J105" s="48"/>
      <c r="K105" s="48"/>
      <c r="L105" s="48"/>
      <c r="M105" s="48"/>
      <c r="N105" s="205"/>
      <c r="O105" s="47"/>
      <c r="P105" s="50"/>
      <c r="Q105" s="50"/>
      <c r="R105" s="50"/>
      <c r="S105" s="50"/>
      <c r="T105" s="51">
        <f t="shared" ref="T105:T106" si="28">IF($N105="Pending",0,$N105*O105)</f>
        <v>0</v>
      </c>
      <c r="U105" s="51">
        <f t="shared" ref="U105:U106" si="29">IF($N105="Pending",0,$N105*P105)</f>
        <v>0</v>
      </c>
      <c r="V105" s="51">
        <f t="shared" ref="V105:V106" si="30">IF($N105="Pending",0,$N105*Q105)</f>
        <v>0</v>
      </c>
      <c r="W105" s="51">
        <f t="shared" ref="W105:W106" si="31">IF($N105="Pending",0,$N105*R105)</f>
        <v>0</v>
      </c>
      <c r="X105" s="51">
        <f t="shared" ref="X105:X106" si="32">IF($N105="Pending",0,$N105*S105)</f>
        <v>0</v>
      </c>
      <c r="Y105" s="51">
        <f t="shared" ref="Y105:Y106" si="33">SUM(T105:X105)</f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205"/>
      <c r="O106" s="47"/>
      <c r="P106" s="50"/>
      <c r="Q106" s="50"/>
      <c r="R106" s="50"/>
      <c r="S106" s="50"/>
      <c r="T106" s="51">
        <f t="shared" si="28"/>
        <v>0</v>
      </c>
      <c r="U106" s="51">
        <f t="shared" si="29"/>
        <v>0</v>
      </c>
      <c r="V106" s="51">
        <f t="shared" si="30"/>
        <v>0</v>
      </c>
      <c r="W106" s="51">
        <f t="shared" si="31"/>
        <v>0</v>
      </c>
      <c r="X106" s="51">
        <f t="shared" si="32"/>
        <v>0</v>
      </c>
      <c r="Y106" s="51">
        <f t="shared" si="33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32"/>
      <c r="Q108" s="32"/>
      <c r="R108" s="32"/>
      <c r="S108" s="69"/>
      <c r="T108" s="69">
        <f t="shared" ref="T108:Y108" si="34">SUM(T7:T106)</f>
        <v>0</v>
      </c>
      <c r="U108" s="69">
        <f t="shared" si="34"/>
        <v>87000</v>
      </c>
      <c r="V108" s="69">
        <f t="shared" si="34"/>
        <v>0</v>
      </c>
      <c r="W108" s="69">
        <f t="shared" si="34"/>
        <v>0</v>
      </c>
      <c r="X108" s="69">
        <f t="shared" si="34"/>
        <v>0</v>
      </c>
      <c r="Y108" s="69">
        <f t="shared" si="34"/>
        <v>87000</v>
      </c>
      <c r="Z108" s="38"/>
      <c r="AA108" s="38"/>
    </row>
    <row r="109" spans="1:31" x14ac:dyDescent="0.25">
      <c r="C109" s="39"/>
      <c r="M109" s="38"/>
    </row>
    <row r="110" spans="1:31" x14ac:dyDescent="0.25">
      <c r="T110" s="145" t="str">
        <f t="shared" ref="T110:Y110" si="35">T6</f>
        <v>Cost estimate 2024</v>
      </c>
      <c r="U110" s="145" t="str">
        <f t="shared" si="35"/>
        <v>Cost estimate 2025</v>
      </c>
      <c r="V110" s="145" t="str">
        <f t="shared" si="35"/>
        <v>Cost estimate 2026</v>
      </c>
      <c r="W110" s="145" t="str">
        <f t="shared" si="35"/>
        <v>Cost estimate 2027</v>
      </c>
      <c r="X110" s="145" t="str">
        <f t="shared" si="35"/>
        <v>Cost estimate 2028</v>
      </c>
      <c r="Y110" s="145" t="str">
        <f t="shared" si="35"/>
        <v>TotalOver5Years</v>
      </c>
      <c r="Z110" s="191"/>
      <c r="AA110"/>
    </row>
    <row r="111" spans="1:31" x14ac:dyDescent="0.25">
      <c r="S111" s="145" t="str">
        <f>'Basic Input for Tool'!$D65</f>
        <v>Meeting</v>
      </c>
      <c r="T111" s="146">
        <f t="shared" ref="T111:Y120" si="36">SUMIF($Z$7:$Z$106,$S111,T$7:T$106)</f>
        <v>0</v>
      </c>
      <c r="U111" s="146">
        <f t="shared" si="36"/>
        <v>0</v>
      </c>
      <c r="V111" s="146">
        <f t="shared" si="36"/>
        <v>0</v>
      </c>
      <c r="W111" s="146">
        <f t="shared" si="36"/>
        <v>0</v>
      </c>
      <c r="X111" s="146">
        <f t="shared" si="36"/>
        <v>0</v>
      </c>
      <c r="Y111" s="146">
        <f t="shared" si="36"/>
        <v>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si="36"/>
        <v>0</v>
      </c>
      <c r="U112" s="146">
        <f t="shared" si="36"/>
        <v>0</v>
      </c>
      <c r="V112" s="146">
        <f t="shared" si="36"/>
        <v>0</v>
      </c>
      <c r="W112" s="146">
        <f t="shared" si="36"/>
        <v>0</v>
      </c>
      <c r="X112" s="146">
        <f t="shared" si="36"/>
        <v>0</v>
      </c>
      <c r="Y112" s="146">
        <f t="shared" si="36"/>
        <v>0</v>
      </c>
      <c r="Z112"/>
      <c r="AA112"/>
    </row>
    <row r="113" spans="1:28" x14ac:dyDescent="0.25">
      <c r="S113" s="145" t="str">
        <f>'Basic Input for Tool'!$D67</f>
        <v>Workshop</v>
      </c>
      <c r="T113" s="146">
        <f t="shared" si="36"/>
        <v>0</v>
      </c>
      <c r="U113" s="146">
        <f t="shared" si="36"/>
        <v>0</v>
      </c>
      <c r="V113" s="146">
        <f t="shared" si="36"/>
        <v>0</v>
      </c>
      <c r="W113" s="146">
        <f t="shared" si="36"/>
        <v>0</v>
      </c>
      <c r="X113" s="146">
        <f t="shared" si="36"/>
        <v>0</v>
      </c>
      <c r="Y113" s="146">
        <f t="shared" si="36"/>
        <v>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36"/>
        <v>0</v>
      </c>
      <c r="U114" s="146">
        <f t="shared" si="36"/>
        <v>0</v>
      </c>
      <c r="V114" s="146">
        <f t="shared" si="36"/>
        <v>0</v>
      </c>
      <c r="W114" s="146">
        <f t="shared" si="36"/>
        <v>0</v>
      </c>
      <c r="X114" s="146">
        <f t="shared" si="36"/>
        <v>0</v>
      </c>
      <c r="Y114" s="146">
        <f t="shared" si="36"/>
        <v>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36"/>
        <v>0</v>
      </c>
      <c r="U115" s="146">
        <f t="shared" si="36"/>
        <v>0</v>
      </c>
      <c r="V115" s="146">
        <f t="shared" si="36"/>
        <v>0</v>
      </c>
      <c r="W115" s="146">
        <f t="shared" si="36"/>
        <v>0</v>
      </c>
      <c r="X115" s="146">
        <f t="shared" si="36"/>
        <v>0</v>
      </c>
      <c r="Y115" s="146">
        <f t="shared" si="36"/>
        <v>0</v>
      </c>
      <c r="Z115"/>
      <c r="AA115"/>
      <c r="AB115"/>
    </row>
    <row r="116" spans="1:28" s="37" customFormat="1" x14ac:dyDescent="0.25">
      <c r="A116" s="141"/>
      <c r="B116" s="141"/>
      <c r="C116" s="52"/>
      <c r="S116" s="145" t="str">
        <f>'Basic Input for Tool'!$D70</f>
        <v>Construction</v>
      </c>
      <c r="T116" s="146">
        <f t="shared" si="36"/>
        <v>0</v>
      </c>
      <c r="U116" s="146">
        <f t="shared" si="36"/>
        <v>0</v>
      </c>
      <c r="V116" s="146">
        <f t="shared" si="36"/>
        <v>0</v>
      </c>
      <c r="W116" s="146">
        <f t="shared" si="36"/>
        <v>0</v>
      </c>
      <c r="X116" s="146">
        <f t="shared" si="36"/>
        <v>0</v>
      </c>
      <c r="Y116" s="146">
        <f t="shared" si="36"/>
        <v>0</v>
      </c>
      <c r="Z116"/>
      <c r="AA116"/>
      <c r="AB116"/>
    </row>
    <row r="117" spans="1:28" s="37" customFormat="1" x14ac:dyDescent="0.25">
      <c r="A117" s="141"/>
      <c r="B117" s="141"/>
      <c r="C117" s="52"/>
      <c r="S117" s="145" t="str">
        <f>'Basic Input for Tool'!$D71</f>
        <v>Consultancy</v>
      </c>
      <c r="T117" s="146">
        <f t="shared" si="36"/>
        <v>0</v>
      </c>
      <c r="U117" s="146">
        <f t="shared" si="36"/>
        <v>0</v>
      </c>
      <c r="V117" s="146">
        <f t="shared" si="36"/>
        <v>0</v>
      </c>
      <c r="W117" s="146">
        <f t="shared" si="36"/>
        <v>0</v>
      </c>
      <c r="X117" s="146">
        <f t="shared" si="36"/>
        <v>0</v>
      </c>
      <c r="Y117" s="146">
        <f t="shared" si="36"/>
        <v>0</v>
      </c>
      <c r="Z117"/>
      <c r="AA117"/>
      <c r="AB117"/>
    </row>
    <row r="118" spans="1:28" s="37" customFormat="1" x14ac:dyDescent="0.25">
      <c r="A118" s="141"/>
      <c r="B118" s="141"/>
      <c r="C118" s="52"/>
      <c r="S118" s="145" t="str">
        <f>'Basic Input for Tool'!$D72</f>
        <v>Evaluation</v>
      </c>
      <c r="T118" s="146">
        <f t="shared" si="36"/>
        <v>0</v>
      </c>
      <c r="U118" s="146">
        <f t="shared" si="36"/>
        <v>0</v>
      </c>
      <c r="V118" s="146">
        <f t="shared" si="36"/>
        <v>0</v>
      </c>
      <c r="W118" s="146">
        <f t="shared" si="36"/>
        <v>0</v>
      </c>
      <c r="X118" s="146">
        <f t="shared" si="36"/>
        <v>0</v>
      </c>
      <c r="Y118" s="146">
        <f t="shared" si="36"/>
        <v>0</v>
      </c>
      <c r="Z118"/>
      <c r="AA118"/>
      <c r="AB118"/>
    </row>
    <row r="119" spans="1:28" s="37" customFormat="1" x14ac:dyDescent="0.25">
      <c r="A119" s="141"/>
      <c r="B119" s="141"/>
      <c r="C119" s="52"/>
      <c r="S119" s="145" t="str">
        <f>'Basic Input for Tool'!$D73</f>
        <v>Field visit</v>
      </c>
      <c r="T119" s="146">
        <f t="shared" si="36"/>
        <v>0</v>
      </c>
      <c r="U119" s="146">
        <f t="shared" si="36"/>
        <v>0</v>
      </c>
      <c r="V119" s="146">
        <f t="shared" si="36"/>
        <v>0</v>
      </c>
      <c r="W119" s="146">
        <f t="shared" si="36"/>
        <v>0</v>
      </c>
      <c r="X119" s="146">
        <f t="shared" si="36"/>
        <v>0</v>
      </c>
      <c r="Y119" s="146">
        <f t="shared" si="36"/>
        <v>0</v>
      </c>
      <c r="Z119"/>
      <c r="AA119"/>
      <c r="AB119"/>
    </row>
    <row r="120" spans="1:28" x14ac:dyDescent="0.25">
      <c r="S120" s="145" t="str">
        <f>'Basic Input for Tool'!$D74</f>
        <v>Human resources</v>
      </c>
      <c r="T120" s="146">
        <f t="shared" si="36"/>
        <v>0</v>
      </c>
      <c r="U120" s="146">
        <f t="shared" si="36"/>
        <v>0</v>
      </c>
      <c r="V120" s="146">
        <f t="shared" si="36"/>
        <v>0</v>
      </c>
      <c r="W120" s="146">
        <f t="shared" si="36"/>
        <v>0</v>
      </c>
      <c r="X120" s="146">
        <f t="shared" si="36"/>
        <v>0</v>
      </c>
      <c r="Y120" s="146">
        <f t="shared" si="36"/>
        <v>0</v>
      </c>
      <c r="Z120"/>
      <c r="AA120"/>
    </row>
    <row r="121" spans="1:28" x14ac:dyDescent="0.25">
      <c r="S121" s="145" t="str">
        <f>'Basic Input for Tool'!$D75</f>
        <v>Infrastructure</v>
      </c>
      <c r="T121" s="146">
        <f t="shared" ref="T121:Y133" si="37">SUMIF($Z$7:$Z$106,$S121,T$7:T$106)</f>
        <v>0</v>
      </c>
      <c r="U121" s="146">
        <f t="shared" si="37"/>
        <v>0</v>
      </c>
      <c r="V121" s="146">
        <f t="shared" si="37"/>
        <v>0</v>
      </c>
      <c r="W121" s="146">
        <f t="shared" si="37"/>
        <v>0</v>
      </c>
      <c r="X121" s="146">
        <f t="shared" si="37"/>
        <v>0</v>
      </c>
      <c r="Y121" s="146">
        <f t="shared" si="37"/>
        <v>0</v>
      </c>
      <c r="Z121"/>
      <c r="AA121"/>
    </row>
    <row r="122" spans="1:28" x14ac:dyDescent="0.25">
      <c r="S122" s="145" t="str">
        <f>'Basic Input for Tool'!$D76</f>
        <v>Document reproduction/printing</v>
      </c>
      <c r="T122" s="146">
        <f t="shared" si="37"/>
        <v>0</v>
      </c>
      <c r="U122" s="146">
        <f t="shared" si="37"/>
        <v>0</v>
      </c>
      <c r="V122" s="146">
        <f t="shared" si="37"/>
        <v>0</v>
      </c>
      <c r="W122" s="146">
        <f t="shared" si="37"/>
        <v>0</v>
      </c>
      <c r="X122" s="146">
        <f t="shared" si="37"/>
        <v>0</v>
      </c>
      <c r="Y122" s="146">
        <f t="shared" si="37"/>
        <v>0</v>
      </c>
      <c r="Z122"/>
      <c r="AA122"/>
    </row>
    <row r="123" spans="1:28" x14ac:dyDescent="0.25">
      <c r="S123" s="145" t="str">
        <f>'Basic Input for Tool'!$D77</f>
        <v>Procurement</v>
      </c>
      <c r="T123" s="146">
        <f t="shared" si="37"/>
        <v>0</v>
      </c>
      <c r="U123" s="146">
        <f t="shared" si="37"/>
        <v>0</v>
      </c>
      <c r="V123" s="146">
        <f t="shared" si="37"/>
        <v>0</v>
      </c>
      <c r="W123" s="146">
        <f t="shared" si="37"/>
        <v>0</v>
      </c>
      <c r="X123" s="146">
        <f t="shared" si="37"/>
        <v>0</v>
      </c>
      <c r="Y123" s="146">
        <f t="shared" si="37"/>
        <v>0</v>
      </c>
      <c r="Z123"/>
      <c r="AA123"/>
    </row>
    <row r="124" spans="1:28" x14ac:dyDescent="0.25">
      <c r="S124" s="145" t="str">
        <f>'Basic Input for Tool'!$D78</f>
        <v>Services</v>
      </c>
      <c r="T124" s="146">
        <f t="shared" si="37"/>
        <v>0</v>
      </c>
      <c r="U124" s="146">
        <f t="shared" si="37"/>
        <v>87000</v>
      </c>
      <c r="V124" s="146">
        <f t="shared" si="37"/>
        <v>0</v>
      </c>
      <c r="W124" s="146">
        <f t="shared" si="37"/>
        <v>0</v>
      </c>
      <c r="X124" s="146">
        <f t="shared" si="37"/>
        <v>0</v>
      </c>
      <c r="Y124" s="146">
        <f t="shared" si="37"/>
        <v>87000</v>
      </c>
      <c r="Z124"/>
      <c r="AA124"/>
    </row>
    <row r="125" spans="1:28" x14ac:dyDescent="0.25">
      <c r="S125" s="145" t="str">
        <f>'Basic Input for Tool'!$D79</f>
        <v>Simulation exercises</v>
      </c>
      <c r="T125" s="146">
        <f t="shared" si="37"/>
        <v>0</v>
      </c>
      <c r="U125" s="146">
        <f t="shared" si="37"/>
        <v>0</v>
      </c>
      <c r="V125" s="146">
        <f t="shared" si="37"/>
        <v>0</v>
      </c>
      <c r="W125" s="146">
        <f t="shared" si="37"/>
        <v>0</v>
      </c>
      <c r="X125" s="146">
        <f t="shared" si="37"/>
        <v>0</v>
      </c>
      <c r="Y125" s="146">
        <f t="shared" si="37"/>
        <v>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si="37"/>
        <v>0</v>
      </c>
      <c r="U126" s="146">
        <f t="shared" si="37"/>
        <v>0</v>
      </c>
      <c r="V126" s="146">
        <f t="shared" si="37"/>
        <v>0</v>
      </c>
      <c r="W126" s="146">
        <f t="shared" si="37"/>
        <v>0</v>
      </c>
      <c r="X126" s="146">
        <f t="shared" si="37"/>
        <v>0</v>
      </c>
      <c r="Y126" s="146">
        <f t="shared" si="37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37"/>
        <v>0</v>
      </c>
      <c r="U127" s="146">
        <f t="shared" si="37"/>
        <v>0</v>
      </c>
      <c r="V127" s="146">
        <f t="shared" si="37"/>
        <v>0</v>
      </c>
      <c r="W127" s="146">
        <f t="shared" si="37"/>
        <v>0</v>
      </c>
      <c r="X127" s="146">
        <f t="shared" si="37"/>
        <v>0</v>
      </c>
      <c r="Y127" s="146">
        <f t="shared" si="37"/>
        <v>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37"/>
        <v>0</v>
      </c>
      <c r="U128" s="146">
        <f t="shared" si="37"/>
        <v>0</v>
      </c>
      <c r="V128" s="146">
        <f t="shared" si="37"/>
        <v>0</v>
      </c>
      <c r="W128" s="146">
        <f t="shared" si="37"/>
        <v>0</v>
      </c>
      <c r="X128" s="146">
        <f t="shared" si="37"/>
        <v>0</v>
      </c>
      <c r="Y128" s="146">
        <f t="shared" si="37"/>
        <v>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37"/>
        <v>0</v>
      </c>
      <c r="U129" s="146">
        <f t="shared" si="37"/>
        <v>0</v>
      </c>
      <c r="V129" s="146">
        <f t="shared" si="37"/>
        <v>0</v>
      </c>
      <c r="W129" s="146">
        <f t="shared" si="37"/>
        <v>0</v>
      </c>
      <c r="X129" s="146">
        <f t="shared" si="37"/>
        <v>0</v>
      </c>
      <c r="Y129" s="146">
        <f t="shared" si="37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37"/>
        <v>0</v>
      </c>
      <c r="U130" s="146">
        <f t="shared" si="37"/>
        <v>0</v>
      </c>
      <c r="V130" s="146">
        <f t="shared" si="37"/>
        <v>0</v>
      </c>
      <c r="W130" s="146">
        <f t="shared" si="37"/>
        <v>0</v>
      </c>
      <c r="X130" s="146">
        <f t="shared" si="37"/>
        <v>0</v>
      </c>
      <c r="Y130" s="146">
        <f t="shared" si="37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37"/>
        <v>0</v>
      </c>
      <c r="U131" s="146">
        <f t="shared" si="37"/>
        <v>0</v>
      </c>
      <c r="V131" s="146">
        <f t="shared" si="37"/>
        <v>0</v>
      </c>
      <c r="W131" s="146">
        <f t="shared" si="37"/>
        <v>0</v>
      </c>
      <c r="X131" s="146">
        <f t="shared" si="37"/>
        <v>0</v>
      </c>
      <c r="Y131" s="146">
        <f t="shared" si="37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37"/>
        <v>0</v>
      </c>
      <c r="U132" s="146">
        <f t="shared" si="37"/>
        <v>0</v>
      </c>
      <c r="V132" s="146">
        <f t="shared" si="37"/>
        <v>0</v>
      </c>
      <c r="W132" s="146">
        <f t="shared" si="37"/>
        <v>0</v>
      </c>
      <c r="X132" s="146">
        <f t="shared" si="37"/>
        <v>0</v>
      </c>
      <c r="Y132" s="146">
        <f t="shared" si="37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37"/>
        <v>0</v>
      </c>
      <c r="U133" s="146">
        <f t="shared" si="37"/>
        <v>0</v>
      </c>
      <c r="V133" s="146">
        <f t="shared" si="37"/>
        <v>0</v>
      </c>
      <c r="W133" s="146">
        <f t="shared" si="37"/>
        <v>0</v>
      </c>
      <c r="X133" s="146">
        <f t="shared" si="37"/>
        <v>0</v>
      </c>
      <c r="Y133" s="146">
        <f t="shared" si="37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38">T6</f>
        <v>Cost estimate 2024</v>
      </c>
      <c r="U136" s="145" t="str">
        <f t="shared" si="38"/>
        <v>Cost estimate 2025</v>
      </c>
      <c r="V136" s="145" t="str">
        <f t="shared" si="38"/>
        <v>Cost estimate 2026</v>
      </c>
      <c r="W136" s="145" t="str">
        <f t="shared" si="38"/>
        <v>Cost estimate 2027</v>
      </c>
      <c r="X136" s="145" t="str">
        <f t="shared" si="38"/>
        <v>Cost estimate 2028</v>
      </c>
      <c r="Y136" s="145" t="str">
        <f t="shared" si="38"/>
        <v>TotalOver5Years</v>
      </c>
      <c r="Z136" s="191">
        <f>SUM(Y137:Y146)</f>
        <v>87000</v>
      </c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 t="shared" ref="T137:Y146" si="39">SUMIF($AA$7:$AA$106,$S137,T$7:T$106)</f>
        <v>0</v>
      </c>
      <c r="U137" s="146">
        <f t="shared" si="39"/>
        <v>87000</v>
      </c>
      <c r="V137" s="146">
        <f t="shared" si="39"/>
        <v>0</v>
      </c>
      <c r="W137" s="146">
        <f t="shared" si="39"/>
        <v>0</v>
      </c>
      <c r="X137" s="146">
        <f t="shared" si="39"/>
        <v>0</v>
      </c>
      <c r="Y137" s="146">
        <f t="shared" si="39"/>
        <v>87000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si="39"/>
        <v>0</v>
      </c>
      <c r="U138" s="146">
        <f t="shared" si="39"/>
        <v>0</v>
      </c>
      <c r="V138" s="146">
        <f t="shared" si="39"/>
        <v>0</v>
      </c>
      <c r="W138" s="146">
        <f t="shared" si="39"/>
        <v>0</v>
      </c>
      <c r="X138" s="146">
        <f t="shared" si="39"/>
        <v>0</v>
      </c>
      <c r="Y138" s="146">
        <f t="shared" si="39"/>
        <v>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39"/>
        <v>0</v>
      </c>
      <c r="U139" s="146">
        <f t="shared" si="39"/>
        <v>0</v>
      </c>
      <c r="V139" s="146">
        <f t="shared" si="39"/>
        <v>0</v>
      </c>
      <c r="W139" s="146">
        <f t="shared" si="39"/>
        <v>0</v>
      </c>
      <c r="X139" s="146">
        <f t="shared" si="39"/>
        <v>0</v>
      </c>
      <c r="Y139" s="146">
        <f t="shared" si="39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39"/>
        <v>0</v>
      </c>
      <c r="U140" s="146">
        <f t="shared" si="39"/>
        <v>0</v>
      </c>
      <c r="V140" s="146">
        <f t="shared" si="39"/>
        <v>0</v>
      </c>
      <c r="W140" s="146">
        <f t="shared" si="39"/>
        <v>0</v>
      </c>
      <c r="X140" s="146">
        <f t="shared" si="39"/>
        <v>0</v>
      </c>
      <c r="Y140" s="146">
        <f t="shared" si="39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39"/>
        <v>0</v>
      </c>
      <c r="U141" s="146">
        <f t="shared" si="39"/>
        <v>0</v>
      </c>
      <c r="V141" s="146">
        <f t="shared" si="39"/>
        <v>0</v>
      </c>
      <c r="W141" s="146">
        <f t="shared" si="39"/>
        <v>0</v>
      </c>
      <c r="X141" s="146">
        <f t="shared" si="39"/>
        <v>0</v>
      </c>
      <c r="Y141" s="146">
        <f t="shared" si="39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39"/>
        <v>0</v>
      </c>
      <c r="U142" s="146">
        <f t="shared" si="39"/>
        <v>0</v>
      </c>
      <c r="V142" s="146">
        <f t="shared" si="39"/>
        <v>0</v>
      </c>
      <c r="W142" s="146">
        <f t="shared" si="39"/>
        <v>0</v>
      </c>
      <c r="X142" s="146">
        <f t="shared" si="39"/>
        <v>0</v>
      </c>
      <c r="Y142" s="146">
        <f t="shared" si="39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39"/>
        <v>0</v>
      </c>
      <c r="U143" s="146">
        <f t="shared" si="39"/>
        <v>0</v>
      </c>
      <c r="V143" s="146">
        <f t="shared" si="39"/>
        <v>0</v>
      </c>
      <c r="W143" s="146">
        <f t="shared" si="39"/>
        <v>0</v>
      </c>
      <c r="X143" s="146">
        <f t="shared" si="39"/>
        <v>0</v>
      </c>
      <c r="Y143" s="146">
        <f t="shared" si="39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39"/>
        <v>0</v>
      </c>
      <c r="U144" s="146">
        <f t="shared" si="39"/>
        <v>0</v>
      </c>
      <c r="V144" s="146">
        <f t="shared" si="39"/>
        <v>0</v>
      </c>
      <c r="W144" s="146">
        <f t="shared" si="39"/>
        <v>0</v>
      </c>
      <c r="X144" s="146">
        <f t="shared" si="39"/>
        <v>0</v>
      </c>
      <c r="Y144" s="146">
        <f t="shared" si="39"/>
        <v>0</v>
      </c>
      <c r="Z144"/>
      <c r="AA144"/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39"/>
        <v>0</v>
      </c>
      <c r="U145" s="146">
        <f t="shared" si="39"/>
        <v>0</v>
      </c>
      <c r="V145" s="146">
        <f t="shared" si="39"/>
        <v>0</v>
      </c>
      <c r="W145" s="146">
        <f t="shared" si="39"/>
        <v>0</v>
      </c>
      <c r="X145" s="146">
        <f t="shared" si="39"/>
        <v>0</v>
      </c>
      <c r="Y145" s="146">
        <f t="shared" si="39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39"/>
        <v>0</v>
      </c>
      <c r="U146" s="146">
        <f t="shared" si="39"/>
        <v>0</v>
      </c>
      <c r="V146" s="146">
        <f t="shared" si="39"/>
        <v>0</v>
      </c>
      <c r="W146" s="146">
        <f t="shared" si="39"/>
        <v>0</v>
      </c>
      <c r="X146" s="146">
        <f t="shared" si="39"/>
        <v>0</v>
      </c>
      <c r="Y146" s="146">
        <f t="shared" si="39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40">T6</f>
        <v>Cost estimate 2024</v>
      </c>
      <c r="U149" s="145" t="str">
        <f t="shared" si="40"/>
        <v>Cost estimate 2025</v>
      </c>
      <c r="V149" s="145" t="str">
        <f t="shared" si="40"/>
        <v>Cost estimate 2026</v>
      </c>
      <c r="W149" s="145" t="str">
        <f t="shared" si="40"/>
        <v>Cost estimate 2027</v>
      </c>
      <c r="X149" s="145" t="str">
        <f t="shared" si="40"/>
        <v>Cost estimate 2028</v>
      </c>
      <c r="Y149" s="145" t="str">
        <f t="shared" si="40"/>
        <v>TotalOver5Years</v>
      </c>
      <c r="Z149" s="191">
        <f>SUM(Y150:Y153)</f>
        <v>87000</v>
      </c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 t="shared" ref="T150:Y153" si="41">SUMIF($H$7:$H$106,$S150,T$7:T$106)</f>
        <v>0</v>
      </c>
      <c r="U150" s="146">
        <f t="shared" si="41"/>
        <v>87000</v>
      </c>
      <c r="V150" s="146">
        <f t="shared" si="41"/>
        <v>0</v>
      </c>
      <c r="W150" s="146">
        <f t="shared" si="41"/>
        <v>0</v>
      </c>
      <c r="X150" s="146">
        <f t="shared" si="41"/>
        <v>0</v>
      </c>
      <c r="Y150" s="146">
        <f t="shared" si="41"/>
        <v>87000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 t="shared" si="41"/>
        <v>0</v>
      </c>
      <c r="U151" s="146">
        <f t="shared" si="41"/>
        <v>0</v>
      </c>
      <c r="V151" s="146">
        <f t="shared" si="41"/>
        <v>0</v>
      </c>
      <c r="W151" s="146">
        <f t="shared" si="41"/>
        <v>0</v>
      </c>
      <c r="X151" s="146">
        <f t="shared" si="41"/>
        <v>0</v>
      </c>
      <c r="Y151" s="146">
        <f t="shared" si="41"/>
        <v>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 t="shared" si="41"/>
        <v>0</v>
      </c>
      <c r="U152" s="146">
        <f t="shared" si="41"/>
        <v>0</v>
      </c>
      <c r="V152" s="146">
        <f t="shared" si="41"/>
        <v>0</v>
      </c>
      <c r="W152" s="146">
        <f t="shared" si="41"/>
        <v>0</v>
      </c>
      <c r="X152" s="146">
        <f t="shared" si="41"/>
        <v>0</v>
      </c>
      <c r="Y152" s="146">
        <f t="shared" si="41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 t="shared" si="41"/>
        <v>0</v>
      </c>
      <c r="U153" s="146">
        <f t="shared" si="41"/>
        <v>0</v>
      </c>
      <c r="V153" s="146">
        <f t="shared" si="41"/>
        <v>0</v>
      </c>
      <c r="W153" s="146">
        <f t="shared" si="41"/>
        <v>0</v>
      </c>
      <c r="X153" s="146">
        <f t="shared" si="41"/>
        <v>0</v>
      </c>
      <c r="Y153" s="146">
        <f t="shared" si="41"/>
        <v>0</v>
      </c>
      <c r="Z153"/>
      <c r="AA153"/>
      <c r="AB153"/>
    </row>
    <row r="154" spans="1:28" s="37" customFormat="1" x14ac:dyDescent="0.25">
      <c r="A154" s="141"/>
      <c r="B154" s="141"/>
      <c r="C154" s="52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42">T6</f>
        <v>Cost estimate 2024</v>
      </c>
      <c r="U156" s="145" t="str">
        <f t="shared" si="42"/>
        <v>Cost estimate 2025</v>
      </c>
      <c r="V156" s="145" t="str">
        <f t="shared" si="42"/>
        <v>Cost estimate 2026</v>
      </c>
      <c r="W156" s="145" t="str">
        <f t="shared" si="42"/>
        <v>Cost estimate 2027</v>
      </c>
      <c r="X156" s="145" t="str">
        <f t="shared" si="42"/>
        <v>Cost estimate 2028</v>
      </c>
      <c r="Y156" s="145" t="str">
        <f t="shared" si="42"/>
        <v>TotalOver5Years</v>
      </c>
      <c r="Z156" s="191">
        <f>SUM(Y157:Y179)</f>
        <v>87000</v>
      </c>
      <c r="AA156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 t="shared" ref="T157:Y166" si="43">SUMIF($G$7:$G$106,$S157,T$7:T$106)</f>
        <v>0</v>
      </c>
      <c r="U157" s="146">
        <f t="shared" si="43"/>
        <v>87000</v>
      </c>
      <c r="V157" s="146">
        <f t="shared" si="43"/>
        <v>0</v>
      </c>
      <c r="W157" s="146">
        <f t="shared" si="43"/>
        <v>0</v>
      </c>
      <c r="X157" s="146">
        <f t="shared" si="43"/>
        <v>0</v>
      </c>
      <c r="Y157" s="146">
        <f t="shared" si="43"/>
        <v>87000</v>
      </c>
      <c r="Z157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si="43"/>
        <v>0</v>
      </c>
      <c r="U158" s="146">
        <f t="shared" si="43"/>
        <v>0</v>
      </c>
      <c r="V158" s="146">
        <f t="shared" si="43"/>
        <v>0</v>
      </c>
      <c r="W158" s="146">
        <f t="shared" si="43"/>
        <v>0</v>
      </c>
      <c r="X158" s="146">
        <f t="shared" si="43"/>
        <v>0</v>
      </c>
      <c r="Y158" s="146">
        <f t="shared" si="43"/>
        <v>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43"/>
        <v>0</v>
      </c>
      <c r="U159" s="146">
        <f t="shared" si="43"/>
        <v>0</v>
      </c>
      <c r="V159" s="146">
        <f t="shared" si="43"/>
        <v>0</v>
      </c>
      <c r="W159" s="146">
        <f t="shared" si="43"/>
        <v>0</v>
      </c>
      <c r="X159" s="146">
        <f t="shared" si="43"/>
        <v>0</v>
      </c>
      <c r="Y159" s="146">
        <f t="shared" si="43"/>
        <v>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43"/>
        <v>0</v>
      </c>
      <c r="U160" s="146">
        <f t="shared" si="43"/>
        <v>0</v>
      </c>
      <c r="V160" s="146">
        <f t="shared" si="43"/>
        <v>0</v>
      </c>
      <c r="W160" s="146">
        <f t="shared" si="43"/>
        <v>0</v>
      </c>
      <c r="X160" s="146">
        <f t="shared" si="43"/>
        <v>0</v>
      </c>
      <c r="Y160" s="146">
        <f t="shared" si="43"/>
        <v>0</v>
      </c>
      <c r="Z160"/>
      <c r="AA160"/>
    </row>
    <row r="161" spans="19:27" x14ac:dyDescent="0.25">
      <c r="S161" s="145" t="str">
        <f>'Basic Input for Tool'!$E$69</f>
        <v>Other 2</v>
      </c>
      <c r="T161" s="146">
        <f t="shared" si="43"/>
        <v>0</v>
      </c>
      <c r="U161" s="146">
        <f t="shared" si="43"/>
        <v>0</v>
      </c>
      <c r="V161" s="146">
        <f t="shared" si="43"/>
        <v>0</v>
      </c>
      <c r="W161" s="146">
        <f t="shared" si="43"/>
        <v>0</v>
      </c>
      <c r="X161" s="146">
        <f t="shared" si="43"/>
        <v>0</v>
      </c>
      <c r="Y161" s="146">
        <f t="shared" si="43"/>
        <v>0</v>
      </c>
      <c r="Z161"/>
      <c r="AA161"/>
    </row>
    <row r="162" spans="19:27" x14ac:dyDescent="0.25">
      <c r="S162" s="145" t="str">
        <f>'Basic Input for Tool'!$E$70</f>
        <v>Other 3</v>
      </c>
      <c r="T162" s="146">
        <f t="shared" si="43"/>
        <v>0</v>
      </c>
      <c r="U162" s="146">
        <f t="shared" si="43"/>
        <v>0</v>
      </c>
      <c r="V162" s="146">
        <f t="shared" si="43"/>
        <v>0</v>
      </c>
      <c r="W162" s="146">
        <f t="shared" si="43"/>
        <v>0</v>
      </c>
      <c r="X162" s="146">
        <f t="shared" si="43"/>
        <v>0</v>
      </c>
      <c r="Y162" s="146">
        <f t="shared" si="43"/>
        <v>0</v>
      </c>
      <c r="Z162"/>
      <c r="AA162"/>
    </row>
    <row r="163" spans="19:27" x14ac:dyDescent="0.25">
      <c r="S163" s="145" t="str">
        <f>'Basic Input for Tool'!$E$71</f>
        <v>Other 4</v>
      </c>
      <c r="T163" s="146">
        <f t="shared" si="43"/>
        <v>0</v>
      </c>
      <c r="U163" s="146">
        <f t="shared" si="43"/>
        <v>0</v>
      </c>
      <c r="V163" s="146">
        <f t="shared" si="43"/>
        <v>0</v>
      </c>
      <c r="W163" s="146">
        <f t="shared" si="43"/>
        <v>0</v>
      </c>
      <c r="X163" s="146">
        <f t="shared" si="43"/>
        <v>0</v>
      </c>
      <c r="Y163" s="146">
        <f t="shared" si="43"/>
        <v>0</v>
      </c>
      <c r="Z163"/>
      <c r="AA163"/>
    </row>
    <row r="164" spans="19:27" x14ac:dyDescent="0.25">
      <c r="S164" s="145" t="str">
        <f>'Basic Input for Tool'!$E$72</f>
        <v>Other 5</v>
      </c>
      <c r="T164" s="146">
        <f t="shared" si="43"/>
        <v>0</v>
      </c>
      <c r="U164" s="146">
        <f t="shared" si="43"/>
        <v>0</v>
      </c>
      <c r="V164" s="146">
        <f t="shared" si="43"/>
        <v>0</v>
      </c>
      <c r="W164" s="146">
        <f t="shared" si="43"/>
        <v>0</v>
      </c>
      <c r="X164" s="146">
        <f t="shared" si="43"/>
        <v>0</v>
      </c>
      <c r="Y164" s="146">
        <f t="shared" si="43"/>
        <v>0</v>
      </c>
      <c r="Z164"/>
      <c r="AA164"/>
    </row>
    <row r="165" spans="19:27" x14ac:dyDescent="0.25">
      <c r="S165" s="145" t="str">
        <f>'Basic Input for Tool'!$E$73</f>
        <v>Other 6</v>
      </c>
      <c r="T165" s="146">
        <f t="shared" si="43"/>
        <v>0</v>
      </c>
      <c r="U165" s="146">
        <f t="shared" si="43"/>
        <v>0</v>
      </c>
      <c r="V165" s="146">
        <f t="shared" si="43"/>
        <v>0</v>
      </c>
      <c r="W165" s="146">
        <f t="shared" si="43"/>
        <v>0</v>
      </c>
      <c r="X165" s="146">
        <f t="shared" si="43"/>
        <v>0</v>
      </c>
      <c r="Y165" s="146">
        <f t="shared" si="43"/>
        <v>0</v>
      </c>
      <c r="Z165"/>
      <c r="AA165"/>
    </row>
    <row r="166" spans="19:27" x14ac:dyDescent="0.25">
      <c r="S166" s="145" t="str">
        <f>'Basic Input for Tool'!$E74</f>
        <v>Other 7</v>
      </c>
      <c r="T166" s="146">
        <f t="shared" si="43"/>
        <v>0</v>
      </c>
      <c r="U166" s="146">
        <f t="shared" si="43"/>
        <v>0</v>
      </c>
      <c r="V166" s="146">
        <f t="shared" si="43"/>
        <v>0</v>
      </c>
      <c r="W166" s="146">
        <f t="shared" si="43"/>
        <v>0</v>
      </c>
      <c r="X166" s="146">
        <f t="shared" si="43"/>
        <v>0</v>
      </c>
      <c r="Y166" s="146">
        <f t="shared" si="43"/>
        <v>0</v>
      </c>
      <c r="Z166"/>
      <c r="AA166"/>
    </row>
    <row r="167" spans="19:27" x14ac:dyDescent="0.25">
      <c r="S167" s="145" t="str">
        <f>'Basic Input for Tool'!$E75</f>
        <v>Other 8</v>
      </c>
      <c r="T167" s="146">
        <f t="shared" ref="T167:Y179" si="44">SUMIF($G$7:$G$106,$S167,T$7:T$106)</f>
        <v>0</v>
      </c>
      <c r="U167" s="146">
        <f t="shared" si="44"/>
        <v>0</v>
      </c>
      <c r="V167" s="146">
        <f t="shared" si="44"/>
        <v>0</v>
      </c>
      <c r="W167" s="146">
        <f t="shared" si="44"/>
        <v>0</v>
      </c>
      <c r="X167" s="146">
        <f t="shared" si="44"/>
        <v>0</v>
      </c>
      <c r="Y167" s="146">
        <f t="shared" si="44"/>
        <v>0</v>
      </c>
      <c r="Z167"/>
      <c r="AA167"/>
    </row>
    <row r="168" spans="19:27" x14ac:dyDescent="0.25">
      <c r="S168" s="145" t="str">
        <f>'Basic Input for Tool'!$E76</f>
        <v>Other 9</v>
      </c>
      <c r="T168" s="146">
        <f t="shared" si="44"/>
        <v>0</v>
      </c>
      <c r="U168" s="146">
        <f t="shared" si="44"/>
        <v>0</v>
      </c>
      <c r="V168" s="146">
        <f t="shared" si="44"/>
        <v>0</v>
      </c>
      <c r="W168" s="146">
        <f t="shared" si="44"/>
        <v>0</v>
      </c>
      <c r="X168" s="146">
        <f t="shared" si="44"/>
        <v>0</v>
      </c>
      <c r="Y168" s="146">
        <f t="shared" si="44"/>
        <v>0</v>
      </c>
      <c r="Z168"/>
      <c r="AA168"/>
    </row>
    <row r="169" spans="19:27" x14ac:dyDescent="0.25">
      <c r="S169" s="145" t="str">
        <f>'Basic Input for Tool'!$E77</f>
        <v>Other 10</v>
      </c>
      <c r="T169" s="146">
        <f t="shared" si="44"/>
        <v>0</v>
      </c>
      <c r="U169" s="146">
        <f t="shared" si="44"/>
        <v>0</v>
      </c>
      <c r="V169" s="146">
        <f t="shared" si="44"/>
        <v>0</v>
      </c>
      <c r="W169" s="146">
        <f t="shared" si="44"/>
        <v>0</v>
      </c>
      <c r="X169" s="146">
        <f t="shared" si="44"/>
        <v>0</v>
      </c>
      <c r="Y169" s="146">
        <f t="shared" si="44"/>
        <v>0</v>
      </c>
      <c r="Z169"/>
      <c r="AA169"/>
    </row>
    <row r="170" spans="19:27" x14ac:dyDescent="0.25">
      <c r="S170" s="145" t="str">
        <f>'Basic Input for Tool'!$E78</f>
        <v>Other 11</v>
      </c>
      <c r="T170" s="146">
        <f t="shared" si="44"/>
        <v>0</v>
      </c>
      <c r="U170" s="146">
        <f t="shared" si="44"/>
        <v>0</v>
      </c>
      <c r="V170" s="146">
        <f t="shared" si="44"/>
        <v>0</v>
      </c>
      <c r="W170" s="146">
        <f t="shared" si="44"/>
        <v>0</v>
      </c>
      <c r="X170" s="146">
        <f t="shared" si="44"/>
        <v>0</v>
      </c>
      <c r="Y170" s="146">
        <f t="shared" si="44"/>
        <v>0</v>
      </c>
      <c r="Z170"/>
      <c r="AA170"/>
    </row>
    <row r="171" spans="19:27" x14ac:dyDescent="0.25">
      <c r="S171" s="145" t="str">
        <f>'Basic Input for Tool'!$E79</f>
        <v>Other 12</v>
      </c>
      <c r="T171" s="146">
        <f t="shared" si="44"/>
        <v>0</v>
      </c>
      <c r="U171" s="146">
        <f t="shared" si="44"/>
        <v>0</v>
      </c>
      <c r="V171" s="146">
        <f t="shared" si="44"/>
        <v>0</v>
      </c>
      <c r="W171" s="146">
        <f t="shared" si="44"/>
        <v>0</v>
      </c>
      <c r="X171" s="146">
        <f t="shared" si="44"/>
        <v>0</v>
      </c>
      <c r="Y171" s="146">
        <f t="shared" si="44"/>
        <v>0</v>
      </c>
      <c r="Z171"/>
      <c r="AA171"/>
    </row>
    <row r="172" spans="19:27" x14ac:dyDescent="0.25">
      <c r="S172" s="145" t="str">
        <f>'Basic Input for Tool'!$E80</f>
        <v>Other 13</v>
      </c>
      <c r="T172" s="146">
        <f t="shared" si="44"/>
        <v>0</v>
      </c>
      <c r="U172" s="146">
        <f t="shared" si="44"/>
        <v>0</v>
      </c>
      <c r="V172" s="146">
        <f t="shared" si="44"/>
        <v>0</v>
      </c>
      <c r="W172" s="146">
        <f t="shared" si="44"/>
        <v>0</v>
      </c>
      <c r="X172" s="146">
        <f t="shared" si="44"/>
        <v>0</v>
      </c>
      <c r="Y172" s="146">
        <f t="shared" si="44"/>
        <v>0</v>
      </c>
      <c r="Z172"/>
      <c r="AA172"/>
    </row>
    <row r="173" spans="19:27" x14ac:dyDescent="0.25">
      <c r="S173" s="145" t="str">
        <f>'Basic Input for Tool'!$E81</f>
        <v>Other 14</v>
      </c>
      <c r="T173" s="146">
        <f t="shared" si="44"/>
        <v>0</v>
      </c>
      <c r="U173" s="146">
        <f t="shared" si="44"/>
        <v>0</v>
      </c>
      <c r="V173" s="146">
        <f t="shared" si="44"/>
        <v>0</v>
      </c>
      <c r="W173" s="146">
        <f t="shared" si="44"/>
        <v>0</v>
      </c>
      <c r="X173" s="146">
        <f t="shared" si="44"/>
        <v>0</v>
      </c>
      <c r="Y173" s="146">
        <f t="shared" si="44"/>
        <v>0</v>
      </c>
      <c r="Z173"/>
      <c r="AA173"/>
    </row>
    <row r="174" spans="19:27" x14ac:dyDescent="0.25">
      <c r="S174" s="145" t="str">
        <f>'Basic Input for Tool'!$E82</f>
        <v>Other 15</v>
      </c>
      <c r="T174" s="146">
        <f t="shared" si="44"/>
        <v>0</v>
      </c>
      <c r="U174" s="146">
        <f t="shared" si="44"/>
        <v>0</v>
      </c>
      <c r="V174" s="146">
        <f t="shared" si="44"/>
        <v>0</v>
      </c>
      <c r="W174" s="146">
        <f t="shared" si="44"/>
        <v>0</v>
      </c>
      <c r="X174" s="146">
        <f t="shared" si="44"/>
        <v>0</v>
      </c>
      <c r="Y174" s="146">
        <f t="shared" si="44"/>
        <v>0</v>
      </c>
      <c r="Z174"/>
      <c r="AA174"/>
    </row>
    <row r="175" spans="19:27" x14ac:dyDescent="0.25">
      <c r="S175" s="145" t="str">
        <f>'Basic Input for Tool'!$E83</f>
        <v>Other 16</v>
      </c>
      <c r="T175" s="146">
        <f t="shared" si="44"/>
        <v>0</v>
      </c>
      <c r="U175" s="146">
        <f t="shared" si="44"/>
        <v>0</v>
      </c>
      <c r="V175" s="146">
        <f t="shared" si="44"/>
        <v>0</v>
      </c>
      <c r="W175" s="146">
        <f t="shared" si="44"/>
        <v>0</v>
      </c>
      <c r="X175" s="146">
        <f t="shared" si="44"/>
        <v>0</v>
      </c>
      <c r="Y175" s="146">
        <f t="shared" si="44"/>
        <v>0</v>
      </c>
      <c r="Z175"/>
      <c r="AA175"/>
    </row>
    <row r="176" spans="19:27" x14ac:dyDescent="0.25">
      <c r="S176" s="145" t="str">
        <f>'Basic Input for Tool'!$E84</f>
        <v>Other 17</v>
      </c>
      <c r="T176" s="146">
        <f t="shared" si="44"/>
        <v>0</v>
      </c>
      <c r="U176" s="146">
        <f t="shared" si="44"/>
        <v>0</v>
      </c>
      <c r="V176" s="146">
        <f t="shared" si="44"/>
        <v>0</v>
      </c>
      <c r="W176" s="146">
        <f t="shared" si="44"/>
        <v>0</v>
      </c>
      <c r="X176" s="146">
        <f t="shared" si="44"/>
        <v>0</v>
      </c>
      <c r="Y176" s="146">
        <f t="shared" si="44"/>
        <v>0</v>
      </c>
      <c r="Z176"/>
      <c r="AA176"/>
    </row>
    <row r="177" spans="1:27" x14ac:dyDescent="0.25">
      <c r="S177" s="145" t="str">
        <f>'Basic Input for Tool'!$E85</f>
        <v>Other 18</v>
      </c>
      <c r="T177" s="146">
        <f t="shared" si="44"/>
        <v>0</v>
      </c>
      <c r="U177" s="146">
        <f t="shared" si="44"/>
        <v>0</v>
      </c>
      <c r="V177" s="146">
        <f t="shared" si="44"/>
        <v>0</v>
      </c>
      <c r="W177" s="146">
        <f t="shared" si="44"/>
        <v>0</v>
      </c>
      <c r="X177" s="146">
        <f t="shared" si="44"/>
        <v>0</v>
      </c>
      <c r="Y177" s="146">
        <f t="shared" si="44"/>
        <v>0</v>
      </c>
      <c r="Z177"/>
      <c r="AA177"/>
    </row>
    <row r="178" spans="1:27" x14ac:dyDescent="0.25">
      <c r="S178" s="145" t="str">
        <f>'Basic Input for Tool'!$E86</f>
        <v>Other 19</v>
      </c>
      <c r="T178" s="146">
        <f t="shared" si="44"/>
        <v>0</v>
      </c>
      <c r="U178" s="146">
        <f t="shared" si="44"/>
        <v>0</v>
      </c>
      <c r="V178" s="146">
        <f t="shared" si="44"/>
        <v>0</v>
      </c>
      <c r="W178" s="146">
        <f t="shared" si="44"/>
        <v>0</v>
      </c>
      <c r="X178" s="146">
        <f t="shared" si="44"/>
        <v>0</v>
      </c>
      <c r="Y178" s="146">
        <f t="shared" si="44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44"/>
        <v>0</v>
      </c>
      <c r="U179" s="146">
        <f t="shared" si="44"/>
        <v>0</v>
      </c>
      <c r="V179" s="146">
        <f t="shared" si="44"/>
        <v>0</v>
      </c>
      <c r="W179" s="146">
        <f t="shared" si="44"/>
        <v>0</v>
      </c>
      <c r="X179" s="146">
        <f t="shared" si="44"/>
        <v>0</v>
      </c>
      <c r="Y179" s="146">
        <f t="shared" si="44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45">U6</f>
        <v>Cost estimate 2025</v>
      </c>
      <c r="V182" s="145" t="str">
        <f t="shared" si="45"/>
        <v>Cost estimate 2026</v>
      </c>
      <c r="W182" s="145" t="str">
        <f t="shared" si="45"/>
        <v>Cost estimate 2027</v>
      </c>
      <c r="X182" s="145" t="str">
        <f t="shared" si="45"/>
        <v>Cost estimate 2028</v>
      </c>
      <c r="Y182" s="145" t="str">
        <f t="shared" si="45"/>
        <v>TotalOver5Years</v>
      </c>
      <c r="Z182" s="191">
        <f>SUM(Y183:Y184)</f>
        <v>87000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0</v>
      </c>
      <c r="U183" s="146">
        <f>SUM(SUMIFS(U$7:U$106,$L7:$L106,{"yes","y","funded"}))</f>
        <v>0</v>
      </c>
      <c r="V183" s="146">
        <f>SUM(SUMIFS(V$7:V$106,$L7:$L106,{"yes","y","funded"}))</f>
        <v>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0</v>
      </c>
      <c r="U184" s="146">
        <f>SUM(SUMIFS(U$7:U$106,$L7:$L106,{"no","n","not funded"}))</f>
        <v>87000</v>
      </c>
      <c r="V184" s="146">
        <f>SUM(SUMIFS(V$7:V$106,$L7:$L106,{"no","n","not funded"}))</f>
        <v>0</v>
      </c>
      <c r="W184" s="146">
        <f>SUM(SUMIFS(W$7:W$106,$L7:$L106,{"no","n","not funded"}))</f>
        <v>0</v>
      </c>
      <c r="X184" s="146">
        <f>SUM(SUMIFS(X$7:X$106,$L7:$L106,{"no","n","not funded"}))</f>
        <v>0</v>
      </c>
      <c r="Y184" s="146">
        <f>SUM(SUMIFS(Y$7:Y$106,$L7:$L106,{"no","n","not funded"}))</f>
        <v>87000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</row>
    <row r="188" spans="1:27" x14ac:dyDescent="0.25">
      <c r="A188" s="37"/>
      <c r="B188" s="37"/>
    </row>
    <row r="189" spans="1:27" x14ac:dyDescent="0.25">
      <c r="A189" s="37"/>
      <c r="B189" s="37"/>
    </row>
    <row r="190" spans="1:27" x14ac:dyDescent="0.25">
      <c r="A190" s="37"/>
      <c r="B190" s="37"/>
    </row>
    <row r="191" spans="1:27" x14ac:dyDescent="0.25">
      <c r="A191" s="37"/>
      <c r="B191" s="37"/>
    </row>
    <row r="192" spans="1:27" x14ac:dyDescent="0.25">
      <c r="A192" s="37"/>
      <c r="B192" s="37"/>
    </row>
    <row r="193" spans="1:2" x14ac:dyDescent="0.25">
      <c r="A193" s="37"/>
      <c r="B193" s="37"/>
    </row>
    <row r="194" spans="1:2" x14ac:dyDescent="0.25">
      <c r="A194" s="37"/>
      <c r="B194" s="37"/>
    </row>
    <row r="195" spans="1:2" x14ac:dyDescent="0.25">
      <c r="A195" s="37"/>
      <c r="B195" s="37"/>
    </row>
    <row r="196" spans="1:2" x14ac:dyDescent="0.25">
      <c r="A196" s="37"/>
      <c r="B196" s="37"/>
    </row>
    <row r="197" spans="1:2" x14ac:dyDescent="0.25">
      <c r="A197" s="37"/>
      <c r="B197" s="37"/>
    </row>
    <row r="198" spans="1:2" x14ac:dyDescent="0.25">
      <c r="A198" s="37"/>
      <c r="B198" s="37"/>
    </row>
    <row r="199" spans="1:2" x14ac:dyDescent="0.25">
      <c r="A199" s="37"/>
      <c r="B199" s="37"/>
    </row>
    <row r="200" spans="1:2" x14ac:dyDescent="0.25">
      <c r="A200" s="37"/>
      <c r="B200" s="37"/>
    </row>
    <row r="201" spans="1:2" x14ac:dyDescent="0.25">
      <c r="A201" s="37"/>
      <c r="B201" s="37"/>
    </row>
    <row r="202" spans="1:2" x14ac:dyDescent="0.25">
      <c r="A202" s="37"/>
      <c r="B202" s="37"/>
    </row>
    <row r="203" spans="1:2" x14ac:dyDescent="0.25">
      <c r="A203" s="37"/>
      <c r="B203" s="37"/>
    </row>
    <row r="204" spans="1:2" x14ac:dyDescent="0.25">
      <c r="A204" s="37"/>
      <c r="B204" s="37"/>
    </row>
    <row r="205" spans="1:2" x14ac:dyDescent="0.25">
      <c r="A205" s="37"/>
      <c r="B205" s="37"/>
    </row>
    <row r="206" spans="1:2" x14ac:dyDescent="0.25">
      <c r="A206" s="37"/>
      <c r="B206" s="37"/>
    </row>
    <row r="207" spans="1:2" x14ac:dyDescent="0.25">
      <c r="A207" s="37"/>
      <c r="B207" s="37"/>
    </row>
    <row r="208" spans="1:2" x14ac:dyDescent="0.25">
      <c r="A208" s="37"/>
      <c r="B208" s="37"/>
    </row>
  </sheetData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disablePrompts="1"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0B00-000000000000}"/>
  </dataValidation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9">
    <tabColor theme="6" tint="0.59999389629810485"/>
  </sheetPr>
  <dimension ref="A1:XFC208"/>
  <sheetViews>
    <sheetView topLeftCell="L157" zoomScale="70" zoomScaleNormal="70" workbookViewId="0">
      <selection activeCell="Y183" sqref="Y183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9" width="6.42578125" style="37" bestFit="1" customWidth="1"/>
    <col min="20" max="24" width="18.85546875" style="37" bestFit="1" customWidth="1"/>
    <col min="25" max="25" width="16.5703125" style="37" bestFit="1" customWidth="1"/>
    <col min="26" max="26" width="14.5703125" style="37" customWidth="1"/>
    <col min="27" max="27" width="14.5703125" style="37" bestFit="1" customWidth="1"/>
  </cols>
  <sheetData>
    <row r="1" spans="1:193 16371:16383" x14ac:dyDescent="0.25">
      <c r="A1" s="136" t="str">
        <f>IF(ISNA(VLOOKUP(CountryName,CountriesCodes,2,FALSE))=TRUE,"",VLOOKUP(CountryName,CountriesCodes,2,FALSE)&amp; "SUR")</f>
        <v>ETH SUR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</row>
    <row r="5" spans="1:193 16371:16383" ht="46.5" x14ac:dyDescent="0.25">
      <c r="A5" s="139"/>
      <c r="B5" s="40" t="s">
        <v>598</v>
      </c>
      <c r="C5" s="41" t="s">
        <v>760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1</v>
      </c>
      <c r="AH6">
        <f>COUNTA($N7:$N106)</f>
        <v>1</v>
      </c>
    </row>
    <row r="7" spans="1:193 16371:16383" ht="31.5" x14ac:dyDescent="0.25">
      <c r="A7" s="143"/>
      <c r="B7" s="48"/>
      <c r="C7" s="48"/>
      <c r="D7" s="48"/>
      <c r="E7" s="48"/>
      <c r="F7" s="48" t="s">
        <v>820</v>
      </c>
      <c r="G7" s="48" t="s">
        <v>782</v>
      </c>
      <c r="H7" s="48" t="s">
        <v>32</v>
      </c>
      <c r="I7" s="48"/>
      <c r="J7" s="48"/>
      <c r="K7" s="48"/>
      <c r="L7" s="48" t="s">
        <v>725</v>
      </c>
      <c r="M7" s="48" t="s">
        <v>786</v>
      </c>
      <c r="N7" s="205">
        <f>$CB7*$CC7*$CD7+$CB7*$CC7*$CE7+$CB7*$CF7</f>
        <v>228600</v>
      </c>
      <c r="O7" s="47"/>
      <c r="P7" s="50">
        <v>1</v>
      </c>
      <c r="Q7" s="50"/>
      <c r="R7" s="50"/>
      <c r="S7" s="50"/>
      <c r="T7" s="51">
        <f t="shared" ref="T7:T8" si="1">IF($N7="Pending",0,$N7*O7)</f>
        <v>0</v>
      </c>
      <c r="U7" s="51">
        <f t="shared" ref="U7:U8" si="2">IF($N7="Pending",0,$N7*P7)</f>
        <v>228600</v>
      </c>
      <c r="V7" s="51">
        <f t="shared" ref="V7:V8" si="3">IF($N7="Pending",0,$N7*Q7)</f>
        <v>0</v>
      </c>
      <c r="W7" s="51">
        <f t="shared" ref="W7:W8" si="4">IF($N7="Pending",0,$N7*R7)</f>
        <v>0</v>
      </c>
      <c r="X7" s="51">
        <f t="shared" ref="X7:X8" si="5">IF($N7="Pending",0,$N7*S7)</f>
        <v>0</v>
      </c>
      <c r="Y7" s="51">
        <f t="shared" ref="Y7:Y8" si="6">SUM(T7:X7)</f>
        <v>228600</v>
      </c>
      <c r="Z7" s="49" t="s">
        <v>669</v>
      </c>
      <c r="AA7" s="49" t="s">
        <v>591</v>
      </c>
      <c r="AB7" s="15"/>
      <c r="AC7" s="15"/>
      <c r="AD7" s="15"/>
      <c r="AE7" s="15"/>
      <c r="AL7" t="s">
        <v>787</v>
      </c>
      <c r="CA7" t="s">
        <v>32</v>
      </c>
      <c r="CB7">
        <v>3</v>
      </c>
      <c r="CC7">
        <v>15</v>
      </c>
      <c r="CD7">
        <v>1480</v>
      </c>
      <c r="CE7">
        <v>3500</v>
      </c>
      <c r="CF7">
        <v>1500</v>
      </c>
      <c r="CG7">
        <v>228600</v>
      </c>
      <c r="CH7" t="s">
        <v>32</v>
      </c>
      <c r="CI7" t="s">
        <v>591</v>
      </c>
      <c r="CJ7" t="s">
        <v>669</v>
      </c>
      <c r="CK7" t="s">
        <v>782</v>
      </c>
    </row>
    <row r="8" spans="1:193 16371:16383" x14ac:dyDescent="0.25">
      <c r="A8" s="143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205"/>
      <c r="O8" s="47"/>
      <c r="P8" s="50"/>
      <c r="Q8" s="50"/>
      <c r="R8" s="50"/>
      <c r="S8" s="50"/>
      <c r="T8" s="51">
        <f t="shared" si="1"/>
        <v>0</v>
      </c>
      <c r="U8" s="51">
        <f t="shared" si="2"/>
        <v>0</v>
      </c>
      <c r="V8" s="51">
        <f t="shared" si="3"/>
        <v>0</v>
      </c>
      <c r="W8" s="51">
        <f t="shared" si="4"/>
        <v>0</v>
      </c>
      <c r="X8" s="51">
        <f t="shared" si="5"/>
        <v>0</v>
      </c>
      <c r="Y8" s="51">
        <f t="shared" si="6"/>
        <v>0</v>
      </c>
      <c r="Z8" s="49"/>
      <c r="AA8" s="49"/>
      <c r="AB8" s="15"/>
      <c r="AC8" s="15"/>
      <c r="AD8" s="15"/>
      <c r="AE8" s="15"/>
    </row>
    <row r="9" spans="1:193 16371:16383" x14ac:dyDescent="0.25">
      <c r="A9" s="143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205"/>
      <c r="O9" s="47"/>
      <c r="P9" s="50"/>
      <c r="Q9" s="50"/>
      <c r="R9" s="50"/>
      <c r="S9" s="50"/>
      <c r="T9" s="51">
        <f t="shared" ref="T9:X9" si="7">IF($N9="Pending",0,$N9*O9)</f>
        <v>0</v>
      </c>
      <c r="U9" s="51">
        <f t="shared" si="7"/>
        <v>0</v>
      </c>
      <c r="V9" s="51">
        <f t="shared" si="7"/>
        <v>0</v>
      </c>
      <c r="W9" s="51">
        <f t="shared" si="7"/>
        <v>0</v>
      </c>
      <c r="X9" s="51">
        <f t="shared" si="7"/>
        <v>0</v>
      </c>
      <c r="Y9" s="51">
        <f t="shared" ref="Y9" si="8">SUM(T9:X9)</f>
        <v>0</v>
      </c>
      <c r="Z9" s="49"/>
      <c r="AA9" s="49"/>
      <c r="AB9" s="15"/>
      <c r="AC9" s="15"/>
      <c r="AD9" s="15"/>
      <c r="AE9" s="15"/>
    </row>
    <row r="10" spans="1:193 16371:16383" x14ac:dyDescent="0.25">
      <c r="A10" s="143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205"/>
      <c r="O10" s="47"/>
      <c r="P10" s="50"/>
      <c r="Q10" s="50"/>
      <c r="R10" s="50"/>
      <c r="S10" s="50"/>
      <c r="T10" s="51">
        <f t="shared" ref="T10:T73" si="9">IF($N10="Pending",0,$N10*O10)</f>
        <v>0</v>
      </c>
      <c r="U10" s="51">
        <f t="shared" ref="U10:U73" si="10">IF($N10="Pending",0,$N10*P10)</f>
        <v>0</v>
      </c>
      <c r="V10" s="51">
        <f t="shared" ref="V10:V73" si="11">IF($N10="Pending",0,$N10*Q10)</f>
        <v>0</v>
      </c>
      <c r="W10" s="51">
        <f t="shared" ref="W10:W73" si="12">IF($N10="Pending",0,$N10*R10)</f>
        <v>0</v>
      </c>
      <c r="X10" s="51">
        <f t="shared" ref="X10:X73" si="13">IF($N10="Pending",0,$N10*S10)</f>
        <v>0</v>
      </c>
      <c r="Y10" s="51">
        <f t="shared" ref="Y10:Y73" si="14">SUM(T10:X10)</f>
        <v>0</v>
      </c>
      <c r="Z10" s="49"/>
      <c r="AA10" s="49"/>
      <c r="AB10" s="15"/>
      <c r="AC10" s="15"/>
      <c r="AD10" s="15"/>
      <c r="AE10" s="15"/>
    </row>
    <row r="11" spans="1:193 16371:16383" x14ac:dyDescent="0.25">
      <c r="A11" s="143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205"/>
      <c r="O11" s="47"/>
      <c r="P11" s="50"/>
      <c r="Q11" s="50"/>
      <c r="R11" s="50"/>
      <c r="S11" s="50"/>
      <c r="T11" s="51">
        <f t="shared" si="9"/>
        <v>0</v>
      </c>
      <c r="U11" s="51">
        <f t="shared" si="10"/>
        <v>0</v>
      </c>
      <c r="V11" s="51">
        <f t="shared" si="11"/>
        <v>0</v>
      </c>
      <c r="W11" s="51">
        <f t="shared" si="12"/>
        <v>0</v>
      </c>
      <c r="X11" s="51">
        <f t="shared" si="13"/>
        <v>0</v>
      </c>
      <c r="Y11" s="51">
        <f t="shared" si="14"/>
        <v>0</v>
      </c>
      <c r="Z11" s="49"/>
      <c r="AA11" s="49"/>
      <c r="AB11" s="15"/>
      <c r="AC11" s="15"/>
      <c r="AD11" s="15"/>
      <c r="AE11" s="15"/>
    </row>
    <row r="12" spans="1:193 16371:16383" x14ac:dyDescent="0.25">
      <c r="A12" s="143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205"/>
      <c r="O12" s="47"/>
      <c r="P12" s="50"/>
      <c r="Q12" s="50"/>
      <c r="R12" s="50"/>
      <c r="S12" s="50"/>
      <c r="T12" s="51">
        <f t="shared" si="9"/>
        <v>0</v>
      </c>
      <c r="U12" s="51">
        <f t="shared" si="10"/>
        <v>0</v>
      </c>
      <c r="V12" s="51">
        <f t="shared" si="11"/>
        <v>0</v>
      </c>
      <c r="W12" s="51">
        <f t="shared" si="12"/>
        <v>0</v>
      </c>
      <c r="X12" s="51">
        <f t="shared" si="13"/>
        <v>0</v>
      </c>
      <c r="Y12" s="51">
        <f t="shared" si="14"/>
        <v>0</v>
      </c>
      <c r="Z12" s="49"/>
      <c r="AA12" s="49"/>
      <c r="AB12" s="15"/>
      <c r="AC12" s="15"/>
      <c r="AD12" s="15"/>
      <c r="AE12" s="15"/>
    </row>
    <row r="13" spans="1:193 16371:16383" x14ac:dyDescent="0.25">
      <c r="A13" s="143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205"/>
      <c r="O13" s="47"/>
      <c r="P13" s="50"/>
      <c r="Q13" s="50"/>
      <c r="R13" s="50"/>
      <c r="S13" s="50"/>
      <c r="T13" s="51">
        <f t="shared" si="9"/>
        <v>0</v>
      </c>
      <c r="U13" s="51">
        <f t="shared" si="10"/>
        <v>0</v>
      </c>
      <c r="V13" s="51">
        <f t="shared" si="11"/>
        <v>0</v>
      </c>
      <c r="W13" s="51">
        <f t="shared" si="12"/>
        <v>0</v>
      </c>
      <c r="X13" s="51">
        <f t="shared" si="13"/>
        <v>0</v>
      </c>
      <c r="Y13" s="51">
        <f t="shared" si="14"/>
        <v>0</v>
      </c>
      <c r="Z13" s="49"/>
      <c r="AA13" s="49"/>
      <c r="AB13" s="15"/>
      <c r="AC13" s="15"/>
      <c r="AD13" s="15"/>
      <c r="AE13" s="15"/>
    </row>
    <row r="14" spans="1:193 16371:16383" s="188" customFormat="1" x14ac:dyDescent="0.25">
      <c r="A14" s="196"/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5"/>
      <c r="O14" s="47"/>
      <c r="P14" s="50"/>
      <c r="Q14" s="50"/>
      <c r="R14" s="50"/>
      <c r="S14" s="50"/>
      <c r="T14" s="51">
        <f t="shared" si="9"/>
        <v>0</v>
      </c>
      <c r="U14" s="51">
        <f t="shared" si="10"/>
        <v>0</v>
      </c>
      <c r="V14" s="51">
        <f t="shared" si="11"/>
        <v>0</v>
      </c>
      <c r="W14" s="51">
        <f t="shared" si="12"/>
        <v>0</v>
      </c>
      <c r="X14" s="51">
        <f t="shared" si="13"/>
        <v>0</v>
      </c>
      <c r="Y14" s="51">
        <f t="shared" si="14"/>
        <v>0</v>
      </c>
      <c r="Z14" s="187"/>
      <c r="AA14" s="187"/>
      <c r="AB14" s="269"/>
      <c r="AC14" s="269"/>
      <c r="AD14" s="269"/>
      <c r="AE14" s="269"/>
    </row>
    <row r="15" spans="1:193 16371:16383" x14ac:dyDescent="0.25">
      <c r="A15" s="143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205"/>
      <c r="O15" s="47"/>
      <c r="P15" s="50"/>
      <c r="Q15" s="50"/>
      <c r="R15" s="50"/>
      <c r="S15" s="50"/>
      <c r="T15" s="51">
        <f t="shared" si="9"/>
        <v>0</v>
      </c>
      <c r="U15" s="51">
        <f t="shared" si="10"/>
        <v>0</v>
      </c>
      <c r="V15" s="51">
        <f t="shared" si="11"/>
        <v>0</v>
      </c>
      <c r="W15" s="51">
        <f t="shared" si="12"/>
        <v>0</v>
      </c>
      <c r="X15" s="51">
        <f t="shared" si="13"/>
        <v>0</v>
      </c>
      <c r="Y15" s="51">
        <f t="shared" si="14"/>
        <v>0</v>
      </c>
      <c r="Z15" s="49"/>
      <c r="AA15" s="49"/>
      <c r="AB15" s="15"/>
      <c r="AC15" s="15"/>
      <c r="AD15" s="15"/>
      <c r="AE15" s="15"/>
    </row>
    <row r="16" spans="1:193 16371:16383" x14ac:dyDescent="0.25">
      <c r="A16" s="143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205"/>
      <c r="O16" s="47"/>
      <c r="P16" s="50"/>
      <c r="Q16" s="50"/>
      <c r="R16" s="50"/>
      <c r="S16" s="50"/>
      <c r="T16" s="51">
        <f t="shared" si="9"/>
        <v>0</v>
      </c>
      <c r="U16" s="51">
        <f t="shared" si="10"/>
        <v>0</v>
      </c>
      <c r="V16" s="51">
        <f t="shared" si="11"/>
        <v>0</v>
      </c>
      <c r="W16" s="51">
        <f t="shared" si="12"/>
        <v>0</v>
      </c>
      <c r="X16" s="51">
        <f t="shared" si="13"/>
        <v>0</v>
      </c>
      <c r="Y16" s="51">
        <f t="shared" si="14"/>
        <v>0</v>
      </c>
      <c r="Z16" s="49"/>
      <c r="AA16" s="49"/>
      <c r="AB16" s="15"/>
      <c r="AC16" s="15"/>
      <c r="AD16" s="15"/>
      <c r="AE16" s="15"/>
    </row>
    <row r="17" spans="1:31" x14ac:dyDescent="0.25">
      <c r="A17" s="143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205"/>
      <c r="O17" s="47"/>
      <c r="P17" s="50"/>
      <c r="Q17" s="50"/>
      <c r="R17" s="50"/>
      <c r="S17" s="50"/>
      <c r="T17" s="51">
        <f t="shared" si="9"/>
        <v>0</v>
      </c>
      <c r="U17" s="51">
        <f t="shared" si="10"/>
        <v>0</v>
      </c>
      <c r="V17" s="51">
        <f t="shared" si="11"/>
        <v>0</v>
      </c>
      <c r="W17" s="51">
        <f t="shared" si="12"/>
        <v>0</v>
      </c>
      <c r="X17" s="51">
        <f t="shared" si="13"/>
        <v>0</v>
      </c>
      <c r="Y17" s="51">
        <f t="shared" si="14"/>
        <v>0</v>
      </c>
      <c r="Z17" s="49"/>
      <c r="AA17" s="49"/>
      <c r="AB17" s="15"/>
      <c r="AC17" s="15"/>
      <c r="AD17" s="15"/>
      <c r="AE17" s="15"/>
    </row>
    <row r="18" spans="1:31" x14ac:dyDescent="0.25">
      <c r="A18" s="143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205"/>
      <c r="O18" s="47"/>
      <c r="P18" s="50"/>
      <c r="Q18" s="50"/>
      <c r="R18" s="50"/>
      <c r="S18" s="50"/>
      <c r="T18" s="51">
        <f t="shared" si="9"/>
        <v>0</v>
      </c>
      <c r="U18" s="51">
        <f t="shared" si="10"/>
        <v>0</v>
      </c>
      <c r="V18" s="51">
        <f t="shared" si="11"/>
        <v>0</v>
      </c>
      <c r="W18" s="51">
        <f t="shared" si="12"/>
        <v>0</v>
      </c>
      <c r="X18" s="51">
        <f t="shared" si="13"/>
        <v>0</v>
      </c>
      <c r="Y18" s="51">
        <f t="shared" si="14"/>
        <v>0</v>
      </c>
      <c r="Z18" s="49"/>
      <c r="AA18" s="49"/>
      <c r="AB18" s="15"/>
      <c r="AC18" s="15"/>
      <c r="AD18" s="15"/>
      <c r="AE18" s="15"/>
    </row>
    <row r="19" spans="1:31" x14ac:dyDescent="0.25">
      <c r="A19" s="143"/>
      <c r="B19" s="48"/>
      <c r="C19" s="48"/>
      <c r="D19" s="248"/>
      <c r="E19" s="48"/>
      <c r="F19" s="48"/>
      <c r="G19" s="48"/>
      <c r="H19" s="48"/>
      <c r="I19" s="48"/>
      <c r="J19" s="48"/>
      <c r="K19" s="48"/>
      <c r="L19" s="48"/>
      <c r="M19" s="48"/>
      <c r="N19" s="205"/>
      <c r="O19" s="47"/>
      <c r="P19" s="50"/>
      <c r="Q19" s="50"/>
      <c r="R19" s="50"/>
      <c r="S19" s="50"/>
      <c r="T19" s="51">
        <f t="shared" si="9"/>
        <v>0</v>
      </c>
      <c r="U19" s="51">
        <f t="shared" si="10"/>
        <v>0</v>
      </c>
      <c r="V19" s="51">
        <f t="shared" si="11"/>
        <v>0</v>
      </c>
      <c r="W19" s="51">
        <f t="shared" si="12"/>
        <v>0</v>
      </c>
      <c r="X19" s="51">
        <f t="shared" si="13"/>
        <v>0</v>
      </c>
      <c r="Y19" s="51">
        <f t="shared" si="14"/>
        <v>0</v>
      </c>
      <c r="Z19" s="49"/>
      <c r="AA19" s="49"/>
      <c r="AB19" s="15"/>
      <c r="AC19" s="15"/>
      <c r="AD19" s="15"/>
      <c r="AE19" s="15"/>
    </row>
    <row r="20" spans="1:31" x14ac:dyDescent="0.25">
      <c r="A20" s="143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205"/>
      <c r="O20" s="47"/>
      <c r="P20" s="50"/>
      <c r="Q20" s="50"/>
      <c r="R20" s="50"/>
      <c r="S20" s="50"/>
      <c r="T20" s="51">
        <f t="shared" si="9"/>
        <v>0</v>
      </c>
      <c r="U20" s="51">
        <f t="shared" si="10"/>
        <v>0</v>
      </c>
      <c r="V20" s="51">
        <f t="shared" si="11"/>
        <v>0</v>
      </c>
      <c r="W20" s="51">
        <f t="shared" si="12"/>
        <v>0</v>
      </c>
      <c r="X20" s="51">
        <f t="shared" si="13"/>
        <v>0</v>
      </c>
      <c r="Y20" s="51">
        <f t="shared" si="14"/>
        <v>0</v>
      </c>
      <c r="Z20" s="49"/>
      <c r="AA20" s="49"/>
      <c r="AB20" s="15"/>
      <c r="AC20" s="15"/>
      <c r="AD20" s="15"/>
      <c r="AE20" s="15"/>
    </row>
    <row r="21" spans="1:31" x14ac:dyDescent="0.25">
      <c r="A21" s="143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205"/>
      <c r="O21" s="47"/>
      <c r="P21" s="50"/>
      <c r="Q21" s="50"/>
      <c r="R21" s="50"/>
      <c r="S21" s="50"/>
      <c r="T21" s="51">
        <f t="shared" si="9"/>
        <v>0</v>
      </c>
      <c r="U21" s="51">
        <f t="shared" si="10"/>
        <v>0</v>
      </c>
      <c r="V21" s="51">
        <f t="shared" si="11"/>
        <v>0</v>
      </c>
      <c r="W21" s="51">
        <f t="shared" si="12"/>
        <v>0</v>
      </c>
      <c r="X21" s="51">
        <f t="shared" si="13"/>
        <v>0</v>
      </c>
      <c r="Y21" s="51">
        <f t="shared" si="14"/>
        <v>0</v>
      </c>
      <c r="Z21" s="49"/>
      <c r="AA21" s="49"/>
      <c r="AB21" s="15"/>
      <c r="AC21" s="15"/>
      <c r="AD21" s="15"/>
      <c r="AE21" s="15"/>
    </row>
    <row r="22" spans="1:31" x14ac:dyDescent="0.25">
      <c r="A22" s="14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205"/>
      <c r="O22" s="47"/>
      <c r="P22" s="50"/>
      <c r="Q22" s="50"/>
      <c r="R22" s="50"/>
      <c r="S22" s="50"/>
      <c r="T22" s="51">
        <f t="shared" si="9"/>
        <v>0</v>
      </c>
      <c r="U22" s="51">
        <f t="shared" si="10"/>
        <v>0</v>
      </c>
      <c r="V22" s="51">
        <f t="shared" si="11"/>
        <v>0</v>
      </c>
      <c r="W22" s="51">
        <f t="shared" si="12"/>
        <v>0</v>
      </c>
      <c r="X22" s="51">
        <f t="shared" si="13"/>
        <v>0</v>
      </c>
      <c r="Y22" s="51">
        <f t="shared" si="14"/>
        <v>0</v>
      </c>
      <c r="Z22" s="49"/>
      <c r="AA22" s="49"/>
      <c r="AB22" s="15"/>
      <c r="AC22" s="15"/>
      <c r="AD22" s="15"/>
      <c r="AE22" s="15"/>
    </row>
    <row r="23" spans="1:31" x14ac:dyDescent="0.25">
      <c r="A23" s="143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205"/>
      <c r="O23" s="47"/>
      <c r="P23" s="50"/>
      <c r="Q23" s="50"/>
      <c r="R23" s="50"/>
      <c r="S23" s="50"/>
      <c r="T23" s="51">
        <f t="shared" si="9"/>
        <v>0</v>
      </c>
      <c r="U23" s="51">
        <f t="shared" si="10"/>
        <v>0</v>
      </c>
      <c r="V23" s="51">
        <f t="shared" si="11"/>
        <v>0</v>
      </c>
      <c r="W23" s="51">
        <f t="shared" si="12"/>
        <v>0</v>
      </c>
      <c r="X23" s="51">
        <f t="shared" si="13"/>
        <v>0</v>
      </c>
      <c r="Y23" s="51">
        <f t="shared" si="14"/>
        <v>0</v>
      </c>
      <c r="Z23" s="49"/>
      <c r="AA23" s="49"/>
      <c r="AB23" s="15"/>
      <c r="AC23" s="15"/>
      <c r="AD23" s="15"/>
      <c r="AE23" s="15"/>
    </row>
    <row r="24" spans="1:31" x14ac:dyDescent="0.25">
      <c r="A24" s="14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205"/>
      <c r="O24" s="47"/>
      <c r="P24" s="50"/>
      <c r="Q24" s="50"/>
      <c r="R24" s="50"/>
      <c r="S24" s="50"/>
      <c r="T24" s="51">
        <f t="shared" si="9"/>
        <v>0</v>
      </c>
      <c r="U24" s="51">
        <f t="shared" si="10"/>
        <v>0</v>
      </c>
      <c r="V24" s="51">
        <f t="shared" si="11"/>
        <v>0</v>
      </c>
      <c r="W24" s="51">
        <f t="shared" si="12"/>
        <v>0</v>
      </c>
      <c r="X24" s="51">
        <f t="shared" si="13"/>
        <v>0</v>
      </c>
      <c r="Y24" s="51">
        <f t="shared" si="14"/>
        <v>0</v>
      </c>
      <c r="Z24" s="49"/>
      <c r="AA24" s="49"/>
      <c r="AB24" s="15"/>
      <c r="AC24" s="15"/>
      <c r="AD24" s="15"/>
      <c r="AE24" s="15"/>
    </row>
    <row r="25" spans="1:31" x14ac:dyDescent="0.25">
      <c r="A25" s="143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205"/>
      <c r="O25" s="47"/>
      <c r="P25" s="50"/>
      <c r="Q25" s="50"/>
      <c r="R25" s="50"/>
      <c r="S25" s="50"/>
      <c r="T25" s="51">
        <f t="shared" si="9"/>
        <v>0</v>
      </c>
      <c r="U25" s="51">
        <f t="shared" si="10"/>
        <v>0</v>
      </c>
      <c r="V25" s="51">
        <f t="shared" si="11"/>
        <v>0</v>
      </c>
      <c r="W25" s="51">
        <f t="shared" si="12"/>
        <v>0</v>
      </c>
      <c r="X25" s="51">
        <f t="shared" si="13"/>
        <v>0</v>
      </c>
      <c r="Y25" s="51">
        <f t="shared" si="14"/>
        <v>0</v>
      </c>
      <c r="Z25" s="49"/>
      <c r="AA25" s="49"/>
      <c r="AB25" s="15"/>
      <c r="AC25" s="15"/>
      <c r="AD25" s="15"/>
      <c r="AE25" s="15"/>
    </row>
    <row r="26" spans="1:31" x14ac:dyDescent="0.25">
      <c r="A26" s="14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205"/>
      <c r="O26" s="47"/>
      <c r="P26" s="50"/>
      <c r="Q26" s="50"/>
      <c r="R26" s="50"/>
      <c r="S26" s="50"/>
      <c r="T26" s="51">
        <f t="shared" si="9"/>
        <v>0</v>
      </c>
      <c r="U26" s="51">
        <f t="shared" si="10"/>
        <v>0</v>
      </c>
      <c r="V26" s="51">
        <f t="shared" si="11"/>
        <v>0</v>
      </c>
      <c r="W26" s="51">
        <f t="shared" si="12"/>
        <v>0</v>
      </c>
      <c r="X26" s="51">
        <f t="shared" si="13"/>
        <v>0</v>
      </c>
      <c r="Y26" s="51">
        <f t="shared" si="14"/>
        <v>0</v>
      </c>
      <c r="Z26" s="49"/>
      <c r="AA26" s="49"/>
      <c r="AB26" s="15"/>
      <c r="AC26" s="15"/>
      <c r="AD26" s="15"/>
      <c r="AE26" s="15"/>
    </row>
    <row r="27" spans="1:31" x14ac:dyDescent="0.25">
      <c r="A27" s="14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205"/>
      <c r="O27" s="47"/>
      <c r="P27" s="50"/>
      <c r="Q27" s="50"/>
      <c r="R27" s="50"/>
      <c r="S27" s="50"/>
      <c r="T27" s="51">
        <f t="shared" si="9"/>
        <v>0</v>
      </c>
      <c r="U27" s="51">
        <f t="shared" si="10"/>
        <v>0</v>
      </c>
      <c r="V27" s="51">
        <f t="shared" si="11"/>
        <v>0</v>
      </c>
      <c r="W27" s="51">
        <f t="shared" si="12"/>
        <v>0</v>
      </c>
      <c r="X27" s="51">
        <f t="shared" si="13"/>
        <v>0</v>
      </c>
      <c r="Y27" s="51">
        <f t="shared" si="14"/>
        <v>0</v>
      </c>
      <c r="Z27" s="49"/>
      <c r="AA27" s="49"/>
      <c r="AB27" s="15"/>
      <c r="AC27" s="15"/>
      <c r="AD27" s="15"/>
      <c r="AE27" s="15"/>
    </row>
    <row r="28" spans="1:31" x14ac:dyDescent="0.25">
      <c r="A28" s="14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205"/>
      <c r="O28" s="47"/>
      <c r="P28" s="50"/>
      <c r="Q28" s="50"/>
      <c r="R28" s="50"/>
      <c r="S28" s="50"/>
      <c r="T28" s="51">
        <f t="shared" si="9"/>
        <v>0</v>
      </c>
      <c r="U28" s="51">
        <f t="shared" si="10"/>
        <v>0</v>
      </c>
      <c r="V28" s="51">
        <f t="shared" si="11"/>
        <v>0</v>
      </c>
      <c r="W28" s="51">
        <f t="shared" si="12"/>
        <v>0</v>
      </c>
      <c r="X28" s="51">
        <f t="shared" si="13"/>
        <v>0</v>
      </c>
      <c r="Y28" s="51">
        <f t="shared" si="14"/>
        <v>0</v>
      </c>
      <c r="Z28" s="49"/>
      <c r="AA28" s="49"/>
      <c r="AB28" s="15"/>
      <c r="AC28" s="15"/>
      <c r="AD28" s="15"/>
      <c r="AE28" s="15"/>
    </row>
    <row r="29" spans="1:31" x14ac:dyDescent="0.25">
      <c r="A29" s="14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205"/>
      <c r="O29" s="47"/>
      <c r="P29" s="50"/>
      <c r="Q29" s="50"/>
      <c r="R29" s="50"/>
      <c r="S29" s="50"/>
      <c r="T29" s="51">
        <f t="shared" si="9"/>
        <v>0</v>
      </c>
      <c r="U29" s="51">
        <f t="shared" si="10"/>
        <v>0</v>
      </c>
      <c r="V29" s="51">
        <f t="shared" si="11"/>
        <v>0</v>
      </c>
      <c r="W29" s="51">
        <f t="shared" si="12"/>
        <v>0</v>
      </c>
      <c r="X29" s="51">
        <f t="shared" si="13"/>
        <v>0</v>
      </c>
      <c r="Y29" s="51">
        <f t="shared" si="14"/>
        <v>0</v>
      </c>
      <c r="Z29" s="49"/>
      <c r="AA29" s="49"/>
      <c r="AB29" s="15"/>
      <c r="AC29" s="15"/>
      <c r="AD29" s="15"/>
      <c r="AE29" s="15"/>
    </row>
    <row r="30" spans="1:31" x14ac:dyDescent="0.25">
      <c r="A30" s="14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205"/>
      <c r="O30" s="47"/>
      <c r="P30" s="50"/>
      <c r="Q30" s="50"/>
      <c r="R30" s="50"/>
      <c r="S30" s="50"/>
      <c r="T30" s="51">
        <f t="shared" si="9"/>
        <v>0</v>
      </c>
      <c r="U30" s="51">
        <f t="shared" si="10"/>
        <v>0</v>
      </c>
      <c r="V30" s="51">
        <f t="shared" si="11"/>
        <v>0</v>
      </c>
      <c r="W30" s="51">
        <f t="shared" si="12"/>
        <v>0</v>
      </c>
      <c r="X30" s="51">
        <f t="shared" si="13"/>
        <v>0</v>
      </c>
      <c r="Y30" s="51">
        <f t="shared" si="14"/>
        <v>0</v>
      </c>
      <c r="Z30" s="49"/>
      <c r="AA30" s="49"/>
      <c r="AB30" s="15"/>
      <c r="AC30" s="15"/>
      <c r="AD30" s="15"/>
      <c r="AE30" s="15"/>
    </row>
    <row r="31" spans="1:31" x14ac:dyDescent="0.25">
      <c r="A31" s="14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205"/>
      <c r="O31" s="47"/>
      <c r="P31" s="50"/>
      <c r="Q31" s="50"/>
      <c r="R31" s="50"/>
      <c r="S31" s="50"/>
      <c r="T31" s="51">
        <f t="shared" si="9"/>
        <v>0</v>
      </c>
      <c r="U31" s="51">
        <f t="shared" si="10"/>
        <v>0</v>
      </c>
      <c r="V31" s="51">
        <f t="shared" si="11"/>
        <v>0</v>
      </c>
      <c r="W31" s="51">
        <f t="shared" si="12"/>
        <v>0</v>
      </c>
      <c r="X31" s="51">
        <f t="shared" si="13"/>
        <v>0</v>
      </c>
      <c r="Y31" s="51">
        <f t="shared" si="14"/>
        <v>0</v>
      </c>
      <c r="Z31" s="49"/>
      <c r="AA31" s="49"/>
      <c r="AB31" s="15"/>
      <c r="AC31" s="15"/>
      <c r="AD31" s="15"/>
      <c r="AE31" s="15"/>
    </row>
    <row r="32" spans="1:31" x14ac:dyDescent="0.25">
      <c r="A32" s="14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205"/>
      <c r="O32" s="47"/>
      <c r="P32" s="50"/>
      <c r="Q32" s="50"/>
      <c r="R32" s="50"/>
      <c r="S32" s="50"/>
      <c r="T32" s="51">
        <f t="shared" si="9"/>
        <v>0</v>
      </c>
      <c r="U32" s="51">
        <f t="shared" si="10"/>
        <v>0</v>
      </c>
      <c r="V32" s="51">
        <f t="shared" si="11"/>
        <v>0</v>
      </c>
      <c r="W32" s="51">
        <f t="shared" si="12"/>
        <v>0</v>
      </c>
      <c r="X32" s="51">
        <f t="shared" si="13"/>
        <v>0</v>
      </c>
      <c r="Y32" s="51">
        <f t="shared" si="14"/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205"/>
      <c r="O33" s="47"/>
      <c r="P33" s="50"/>
      <c r="Q33" s="50"/>
      <c r="R33" s="50"/>
      <c r="S33" s="50"/>
      <c r="T33" s="51">
        <f t="shared" si="9"/>
        <v>0</v>
      </c>
      <c r="U33" s="51">
        <f t="shared" si="10"/>
        <v>0</v>
      </c>
      <c r="V33" s="51">
        <f t="shared" si="11"/>
        <v>0</v>
      </c>
      <c r="W33" s="51">
        <f t="shared" si="12"/>
        <v>0</v>
      </c>
      <c r="X33" s="51">
        <f t="shared" si="13"/>
        <v>0</v>
      </c>
      <c r="Y33" s="51">
        <f t="shared" si="14"/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205"/>
      <c r="O34" s="47"/>
      <c r="P34" s="50"/>
      <c r="Q34" s="50"/>
      <c r="R34" s="50"/>
      <c r="S34" s="50"/>
      <c r="T34" s="51">
        <f t="shared" si="9"/>
        <v>0</v>
      </c>
      <c r="U34" s="51">
        <f t="shared" si="10"/>
        <v>0</v>
      </c>
      <c r="V34" s="51">
        <f t="shared" si="11"/>
        <v>0</v>
      </c>
      <c r="W34" s="51">
        <f t="shared" si="12"/>
        <v>0</v>
      </c>
      <c r="X34" s="51">
        <f t="shared" si="13"/>
        <v>0</v>
      </c>
      <c r="Y34" s="51">
        <f t="shared" si="14"/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205"/>
      <c r="O35" s="47"/>
      <c r="P35" s="50"/>
      <c r="Q35" s="50"/>
      <c r="R35" s="50"/>
      <c r="S35" s="50"/>
      <c r="T35" s="51">
        <f t="shared" si="9"/>
        <v>0</v>
      </c>
      <c r="U35" s="51">
        <f t="shared" si="10"/>
        <v>0</v>
      </c>
      <c r="V35" s="51">
        <f t="shared" si="11"/>
        <v>0</v>
      </c>
      <c r="W35" s="51">
        <f t="shared" si="12"/>
        <v>0</v>
      </c>
      <c r="X35" s="51">
        <f t="shared" si="13"/>
        <v>0</v>
      </c>
      <c r="Y35" s="51">
        <f t="shared" si="14"/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205"/>
      <c r="O36" s="47"/>
      <c r="P36" s="50"/>
      <c r="Q36" s="50"/>
      <c r="R36" s="50"/>
      <c r="S36" s="50"/>
      <c r="T36" s="51">
        <f t="shared" si="9"/>
        <v>0</v>
      </c>
      <c r="U36" s="51">
        <f t="shared" si="10"/>
        <v>0</v>
      </c>
      <c r="V36" s="51">
        <f t="shared" si="11"/>
        <v>0</v>
      </c>
      <c r="W36" s="51">
        <f t="shared" si="12"/>
        <v>0</v>
      </c>
      <c r="X36" s="51">
        <f t="shared" si="13"/>
        <v>0</v>
      </c>
      <c r="Y36" s="51">
        <f t="shared" si="14"/>
        <v>0</v>
      </c>
      <c r="Z36" s="49"/>
      <c r="AA36" s="49"/>
      <c r="AB36" s="15"/>
      <c r="AC36" s="15"/>
      <c r="AD36" s="15"/>
      <c r="AE36" s="15"/>
    </row>
    <row r="37" spans="1:31" s="188" customFormat="1" x14ac:dyDescent="0.25">
      <c r="A37" s="196"/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5"/>
      <c r="O37" s="47"/>
      <c r="P37" s="50"/>
      <c r="Q37" s="50"/>
      <c r="R37" s="50"/>
      <c r="S37" s="50"/>
      <c r="T37" s="51">
        <f t="shared" si="9"/>
        <v>0</v>
      </c>
      <c r="U37" s="51">
        <f t="shared" si="10"/>
        <v>0</v>
      </c>
      <c r="V37" s="51">
        <f t="shared" si="11"/>
        <v>0</v>
      </c>
      <c r="W37" s="51">
        <f t="shared" si="12"/>
        <v>0</v>
      </c>
      <c r="X37" s="51">
        <f t="shared" si="13"/>
        <v>0</v>
      </c>
      <c r="Y37" s="51">
        <f t="shared" si="14"/>
        <v>0</v>
      </c>
      <c r="Z37" s="187"/>
      <c r="AA37" s="187"/>
      <c r="AB37" s="269"/>
      <c r="AC37" s="269"/>
      <c r="AD37" s="269"/>
      <c r="AE37" s="269"/>
    </row>
    <row r="38" spans="1:31" x14ac:dyDescent="0.25">
      <c r="A38" s="14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205"/>
      <c r="O38" s="47"/>
      <c r="P38" s="50"/>
      <c r="Q38" s="50"/>
      <c r="R38" s="50"/>
      <c r="S38" s="50"/>
      <c r="T38" s="51">
        <f t="shared" si="9"/>
        <v>0</v>
      </c>
      <c r="U38" s="51">
        <f t="shared" si="10"/>
        <v>0</v>
      </c>
      <c r="V38" s="51">
        <f t="shared" si="11"/>
        <v>0</v>
      </c>
      <c r="W38" s="51">
        <f t="shared" si="12"/>
        <v>0</v>
      </c>
      <c r="X38" s="51">
        <f t="shared" si="13"/>
        <v>0</v>
      </c>
      <c r="Y38" s="51">
        <f t="shared" si="14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205"/>
      <c r="O39" s="47"/>
      <c r="P39" s="50"/>
      <c r="Q39" s="50"/>
      <c r="R39" s="50"/>
      <c r="S39" s="50"/>
      <c r="T39" s="51">
        <f t="shared" si="9"/>
        <v>0</v>
      </c>
      <c r="U39" s="51">
        <f t="shared" si="10"/>
        <v>0</v>
      </c>
      <c r="V39" s="51">
        <f t="shared" si="11"/>
        <v>0</v>
      </c>
      <c r="W39" s="51">
        <f t="shared" si="12"/>
        <v>0</v>
      </c>
      <c r="X39" s="51">
        <f t="shared" si="13"/>
        <v>0</v>
      </c>
      <c r="Y39" s="51">
        <f t="shared" si="14"/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205"/>
      <c r="O40" s="47"/>
      <c r="P40" s="50"/>
      <c r="Q40" s="50"/>
      <c r="R40" s="50"/>
      <c r="S40" s="50"/>
      <c r="T40" s="51">
        <f t="shared" si="9"/>
        <v>0</v>
      </c>
      <c r="U40" s="51">
        <f t="shared" si="10"/>
        <v>0</v>
      </c>
      <c r="V40" s="51">
        <f t="shared" si="11"/>
        <v>0</v>
      </c>
      <c r="W40" s="51">
        <f t="shared" si="12"/>
        <v>0</v>
      </c>
      <c r="X40" s="51">
        <f t="shared" si="13"/>
        <v>0</v>
      </c>
      <c r="Y40" s="51">
        <f t="shared" si="14"/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205"/>
      <c r="O41" s="47"/>
      <c r="P41" s="50"/>
      <c r="Q41" s="50"/>
      <c r="R41" s="50"/>
      <c r="S41" s="50"/>
      <c r="T41" s="51">
        <f t="shared" si="9"/>
        <v>0</v>
      </c>
      <c r="U41" s="51">
        <f t="shared" si="10"/>
        <v>0</v>
      </c>
      <c r="V41" s="51">
        <f t="shared" si="11"/>
        <v>0</v>
      </c>
      <c r="W41" s="51">
        <f t="shared" si="12"/>
        <v>0</v>
      </c>
      <c r="X41" s="51">
        <f t="shared" si="13"/>
        <v>0</v>
      </c>
      <c r="Y41" s="51">
        <f t="shared" si="14"/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205"/>
      <c r="O42" s="47"/>
      <c r="P42" s="50"/>
      <c r="Q42" s="50"/>
      <c r="R42" s="50"/>
      <c r="S42" s="50"/>
      <c r="T42" s="51">
        <f t="shared" si="9"/>
        <v>0</v>
      </c>
      <c r="U42" s="51">
        <f t="shared" si="10"/>
        <v>0</v>
      </c>
      <c r="V42" s="51">
        <f t="shared" si="11"/>
        <v>0</v>
      </c>
      <c r="W42" s="51">
        <f t="shared" si="12"/>
        <v>0</v>
      </c>
      <c r="X42" s="51">
        <f t="shared" si="13"/>
        <v>0</v>
      </c>
      <c r="Y42" s="51">
        <f t="shared" si="14"/>
        <v>0</v>
      </c>
      <c r="Z42" s="49"/>
      <c r="AA42" s="49"/>
      <c r="AB42" s="15"/>
      <c r="AC42" s="15"/>
      <c r="AD42" s="15"/>
      <c r="AE42" s="15"/>
    </row>
    <row r="43" spans="1:31" x14ac:dyDescent="0.25">
      <c r="A43" s="143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205"/>
      <c r="O43" s="47"/>
      <c r="P43" s="50"/>
      <c r="Q43" s="50"/>
      <c r="R43" s="50"/>
      <c r="S43" s="50"/>
      <c r="T43" s="51">
        <f t="shared" si="9"/>
        <v>0</v>
      </c>
      <c r="U43" s="51">
        <f t="shared" si="10"/>
        <v>0</v>
      </c>
      <c r="V43" s="51">
        <f t="shared" si="11"/>
        <v>0</v>
      </c>
      <c r="W43" s="51">
        <f t="shared" si="12"/>
        <v>0</v>
      </c>
      <c r="X43" s="51">
        <f t="shared" si="13"/>
        <v>0</v>
      </c>
      <c r="Y43" s="51">
        <f t="shared" si="14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205"/>
      <c r="O44" s="47"/>
      <c r="P44" s="50"/>
      <c r="Q44" s="50"/>
      <c r="R44" s="50"/>
      <c r="S44" s="50"/>
      <c r="T44" s="51">
        <f t="shared" si="9"/>
        <v>0</v>
      </c>
      <c r="U44" s="51">
        <f t="shared" si="10"/>
        <v>0</v>
      </c>
      <c r="V44" s="51">
        <f t="shared" si="11"/>
        <v>0</v>
      </c>
      <c r="W44" s="51">
        <f t="shared" si="12"/>
        <v>0</v>
      </c>
      <c r="X44" s="51">
        <f t="shared" si="13"/>
        <v>0</v>
      </c>
      <c r="Y44" s="51">
        <f t="shared" si="14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205"/>
      <c r="O45" s="47"/>
      <c r="P45" s="50"/>
      <c r="Q45" s="50"/>
      <c r="R45" s="50"/>
      <c r="S45" s="50"/>
      <c r="T45" s="51">
        <f t="shared" si="9"/>
        <v>0</v>
      </c>
      <c r="U45" s="51">
        <f t="shared" si="10"/>
        <v>0</v>
      </c>
      <c r="V45" s="51">
        <f t="shared" si="11"/>
        <v>0</v>
      </c>
      <c r="W45" s="51">
        <f t="shared" si="12"/>
        <v>0</v>
      </c>
      <c r="X45" s="51">
        <f t="shared" si="13"/>
        <v>0</v>
      </c>
      <c r="Y45" s="51">
        <f t="shared" si="14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205"/>
      <c r="O46" s="47"/>
      <c r="P46" s="50"/>
      <c r="Q46" s="50"/>
      <c r="R46" s="50"/>
      <c r="S46" s="50"/>
      <c r="T46" s="51">
        <f t="shared" si="9"/>
        <v>0</v>
      </c>
      <c r="U46" s="51">
        <f t="shared" si="10"/>
        <v>0</v>
      </c>
      <c r="V46" s="51">
        <f t="shared" si="11"/>
        <v>0</v>
      </c>
      <c r="W46" s="51">
        <f t="shared" si="12"/>
        <v>0</v>
      </c>
      <c r="X46" s="51">
        <f t="shared" si="13"/>
        <v>0</v>
      </c>
      <c r="Y46" s="51">
        <f t="shared" si="14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205"/>
      <c r="O47" s="47"/>
      <c r="P47" s="50"/>
      <c r="Q47" s="50"/>
      <c r="R47" s="50"/>
      <c r="S47" s="50"/>
      <c r="T47" s="51">
        <f t="shared" si="9"/>
        <v>0</v>
      </c>
      <c r="U47" s="51">
        <f t="shared" si="10"/>
        <v>0</v>
      </c>
      <c r="V47" s="51">
        <f t="shared" si="11"/>
        <v>0</v>
      </c>
      <c r="W47" s="51">
        <f t="shared" si="12"/>
        <v>0</v>
      </c>
      <c r="X47" s="51">
        <f t="shared" si="13"/>
        <v>0</v>
      </c>
      <c r="Y47" s="51">
        <f t="shared" si="14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205"/>
      <c r="O48" s="47"/>
      <c r="P48" s="50"/>
      <c r="Q48" s="50"/>
      <c r="R48" s="50"/>
      <c r="S48" s="50"/>
      <c r="T48" s="51">
        <f t="shared" si="9"/>
        <v>0</v>
      </c>
      <c r="U48" s="51">
        <f t="shared" si="10"/>
        <v>0</v>
      </c>
      <c r="V48" s="51">
        <f t="shared" si="11"/>
        <v>0</v>
      </c>
      <c r="W48" s="51">
        <f t="shared" si="12"/>
        <v>0</v>
      </c>
      <c r="X48" s="51">
        <f t="shared" si="13"/>
        <v>0</v>
      </c>
      <c r="Y48" s="51">
        <f t="shared" si="14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205"/>
      <c r="O49" s="47"/>
      <c r="P49" s="50"/>
      <c r="Q49" s="50"/>
      <c r="R49" s="50"/>
      <c r="S49" s="50"/>
      <c r="T49" s="51">
        <f t="shared" si="9"/>
        <v>0</v>
      </c>
      <c r="U49" s="51">
        <f t="shared" si="10"/>
        <v>0</v>
      </c>
      <c r="V49" s="51">
        <f t="shared" si="11"/>
        <v>0</v>
      </c>
      <c r="W49" s="51">
        <f t="shared" si="12"/>
        <v>0</v>
      </c>
      <c r="X49" s="51">
        <f t="shared" si="13"/>
        <v>0</v>
      </c>
      <c r="Y49" s="51">
        <f t="shared" si="14"/>
        <v>0</v>
      </c>
      <c r="Z49" s="49"/>
      <c r="AA49" s="49"/>
      <c r="AB49" s="15"/>
      <c r="AC49" s="15"/>
      <c r="AD49" s="15"/>
      <c r="AE49" s="15"/>
    </row>
    <row r="50" spans="1:31" s="188" customFormat="1" x14ac:dyDescent="0.25">
      <c r="A50" s="196"/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5"/>
      <c r="O50" s="47"/>
      <c r="P50" s="50"/>
      <c r="Q50" s="50"/>
      <c r="R50" s="50"/>
      <c r="S50" s="50"/>
      <c r="T50" s="51">
        <f t="shared" si="9"/>
        <v>0</v>
      </c>
      <c r="U50" s="51">
        <f t="shared" si="10"/>
        <v>0</v>
      </c>
      <c r="V50" s="51">
        <f t="shared" si="11"/>
        <v>0</v>
      </c>
      <c r="W50" s="51">
        <f t="shared" si="12"/>
        <v>0</v>
      </c>
      <c r="X50" s="51">
        <f t="shared" si="13"/>
        <v>0</v>
      </c>
      <c r="Y50" s="51">
        <f t="shared" si="14"/>
        <v>0</v>
      </c>
      <c r="Z50" s="187"/>
      <c r="AA50" s="187"/>
      <c r="AB50" s="269"/>
      <c r="AC50" s="269"/>
      <c r="AD50" s="269"/>
      <c r="AE50" s="269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205"/>
      <c r="O51" s="47"/>
      <c r="P51" s="50"/>
      <c r="Q51" s="50"/>
      <c r="R51" s="50"/>
      <c r="S51" s="50"/>
      <c r="T51" s="51">
        <f t="shared" si="9"/>
        <v>0</v>
      </c>
      <c r="U51" s="51">
        <f t="shared" si="10"/>
        <v>0</v>
      </c>
      <c r="V51" s="51">
        <f t="shared" si="11"/>
        <v>0</v>
      </c>
      <c r="W51" s="51">
        <f t="shared" si="12"/>
        <v>0</v>
      </c>
      <c r="X51" s="51">
        <f t="shared" si="13"/>
        <v>0</v>
      </c>
      <c r="Y51" s="51">
        <f t="shared" si="14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205"/>
      <c r="O52" s="47"/>
      <c r="P52" s="50"/>
      <c r="Q52" s="50"/>
      <c r="R52" s="50"/>
      <c r="S52" s="50"/>
      <c r="T52" s="51">
        <f t="shared" si="9"/>
        <v>0</v>
      </c>
      <c r="U52" s="51">
        <f t="shared" si="10"/>
        <v>0</v>
      </c>
      <c r="V52" s="51">
        <f t="shared" si="11"/>
        <v>0</v>
      </c>
      <c r="W52" s="51">
        <f t="shared" si="12"/>
        <v>0</v>
      </c>
      <c r="X52" s="51">
        <f t="shared" si="13"/>
        <v>0</v>
      </c>
      <c r="Y52" s="51">
        <f t="shared" si="14"/>
        <v>0</v>
      </c>
      <c r="Z52" s="49"/>
      <c r="AA52" s="49"/>
      <c r="AB52" s="15"/>
      <c r="AC52" s="15"/>
      <c r="AD52" s="15"/>
      <c r="AE52" s="15"/>
    </row>
    <row r="53" spans="1:31" s="188" customFormat="1" x14ac:dyDescent="0.25">
      <c r="A53" s="196"/>
      <c r="B53" s="208"/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5"/>
      <c r="O53" s="47"/>
      <c r="P53" s="50"/>
      <c r="Q53" s="50"/>
      <c r="R53" s="50"/>
      <c r="S53" s="50"/>
      <c r="T53" s="51">
        <f t="shared" si="9"/>
        <v>0</v>
      </c>
      <c r="U53" s="51">
        <f t="shared" si="10"/>
        <v>0</v>
      </c>
      <c r="V53" s="51">
        <f t="shared" si="11"/>
        <v>0</v>
      </c>
      <c r="W53" s="51">
        <f t="shared" si="12"/>
        <v>0</v>
      </c>
      <c r="X53" s="51">
        <f t="shared" si="13"/>
        <v>0</v>
      </c>
      <c r="Y53" s="51">
        <f t="shared" si="14"/>
        <v>0</v>
      </c>
      <c r="Z53" s="187"/>
      <c r="AA53" s="187"/>
      <c r="AB53" s="269"/>
      <c r="AC53" s="269"/>
      <c r="AD53" s="269"/>
      <c r="AE53" s="269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205"/>
      <c r="O54" s="47"/>
      <c r="P54" s="50"/>
      <c r="Q54" s="50"/>
      <c r="R54" s="50"/>
      <c r="S54" s="50"/>
      <c r="T54" s="51">
        <f t="shared" si="9"/>
        <v>0</v>
      </c>
      <c r="U54" s="51">
        <f t="shared" si="10"/>
        <v>0</v>
      </c>
      <c r="V54" s="51">
        <f t="shared" si="11"/>
        <v>0</v>
      </c>
      <c r="W54" s="51">
        <f t="shared" si="12"/>
        <v>0</v>
      </c>
      <c r="X54" s="51">
        <f t="shared" si="13"/>
        <v>0</v>
      </c>
      <c r="Y54" s="51">
        <f t="shared" si="14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205"/>
      <c r="O55" s="47"/>
      <c r="P55" s="50"/>
      <c r="Q55" s="50"/>
      <c r="R55" s="50"/>
      <c r="S55" s="50"/>
      <c r="T55" s="51">
        <f t="shared" si="9"/>
        <v>0</v>
      </c>
      <c r="U55" s="51">
        <f t="shared" si="10"/>
        <v>0</v>
      </c>
      <c r="V55" s="51">
        <f t="shared" si="11"/>
        <v>0</v>
      </c>
      <c r="W55" s="51">
        <f t="shared" si="12"/>
        <v>0</v>
      </c>
      <c r="X55" s="51">
        <f t="shared" si="13"/>
        <v>0</v>
      </c>
      <c r="Y55" s="51">
        <f t="shared" si="14"/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205"/>
      <c r="O56" s="47"/>
      <c r="P56" s="50"/>
      <c r="Q56" s="50"/>
      <c r="R56" s="50"/>
      <c r="S56" s="50"/>
      <c r="T56" s="51">
        <f t="shared" si="9"/>
        <v>0</v>
      </c>
      <c r="U56" s="51">
        <f t="shared" si="10"/>
        <v>0</v>
      </c>
      <c r="V56" s="51">
        <f t="shared" si="11"/>
        <v>0</v>
      </c>
      <c r="W56" s="51">
        <f t="shared" si="12"/>
        <v>0</v>
      </c>
      <c r="X56" s="51">
        <f t="shared" si="13"/>
        <v>0</v>
      </c>
      <c r="Y56" s="51">
        <f t="shared" si="14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205"/>
      <c r="O57" s="47"/>
      <c r="P57" s="50"/>
      <c r="Q57" s="50"/>
      <c r="R57" s="50"/>
      <c r="S57" s="50"/>
      <c r="T57" s="51">
        <f t="shared" si="9"/>
        <v>0</v>
      </c>
      <c r="U57" s="51">
        <f t="shared" si="10"/>
        <v>0</v>
      </c>
      <c r="V57" s="51">
        <f t="shared" si="11"/>
        <v>0</v>
      </c>
      <c r="W57" s="51">
        <f t="shared" si="12"/>
        <v>0</v>
      </c>
      <c r="X57" s="51">
        <f t="shared" si="13"/>
        <v>0</v>
      </c>
      <c r="Y57" s="51">
        <f t="shared" si="14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205"/>
      <c r="O58" s="47"/>
      <c r="P58" s="50"/>
      <c r="Q58" s="50"/>
      <c r="R58" s="50"/>
      <c r="S58" s="50"/>
      <c r="T58" s="51">
        <f t="shared" si="9"/>
        <v>0</v>
      </c>
      <c r="U58" s="51">
        <f t="shared" si="10"/>
        <v>0</v>
      </c>
      <c r="V58" s="51">
        <f t="shared" si="11"/>
        <v>0</v>
      </c>
      <c r="W58" s="51">
        <f t="shared" si="12"/>
        <v>0</v>
      </c>
      <c r="X58" s="51">
        <f t="shared" si="13"/>
        <v>0</v>
      </c>
      <c r="Y58" s="51">
        <f t="shared" si="14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205"/>
      <c r="O59" s="47"/>
      <c r="P59" s="50"/>
      <c r="Q59" s="50"/>
      <c r="R59" s="50"/>
      <c r="S59" s="50"/>
      <c r="T59" s="51">
        <f t="shared" si="9"/>
        <v>0</v>
      </c>
      <c r="U59" s="51">
        <f t="shared" si="10"/>
        <v>0</v>
      </c>
      <c r="V59" s="51">
        <f t="shared" si="11"/>
        <v>0</v>
      </c>
      <c r="W59" s="51">
        <f t="shared" si="12"/>
        <v>0</v>
      </c>
      <c r="X59" s="51">
        <f t="shared" si="13"/>
        <v>0</v>
      </c>
      <c r="Y59" s="51">
        <f t="shared" si="14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205"/>
      <c r="O60" s="47"/>
      <c r="P60" s="50"/>
      <c r="Q60" s="50"/>
      <c r="R60" s="50"/>
      <c r="S60" s="50"/>
      <c r="T60" s="51">
        <f t="shared" si="9"/>
        <v>0</v>
      </c>
      <c r="U60" s="51">
        <f t="shared" si="10"/>
        <v>0</v>
      </c>
      <c r="V60" s="51">
        <f t="shared" si="11"/>
        <v>0</v>
      </c>
      <c r="W60" s="51">
        <f t="shared" si="12"/>
        <v>0</v>
      </c>
      <c r="X60" s="51">
        <f t="shared" si="13"/>
        <v>0</v>
      </c>
      <c r="Y60" s="51">
        <f t="shared" si="14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205"/>
      <c r="O61" s="47"/>
      <c r="P61" s="50"/>
      <c r="Q61" s="50"/>
      <c r="R61" s="50"/>
      <c r="S61" s="50"/>
      <c r="T61" s="51">
        <f t="shared" si="9"/>
        <v>0</v>
      </c>
      <c r="U61" s="51">
        <f t="shared" si="10"/>
        <v>0</v>
      </c>
      <c r="V61" s="51">
        <f t="shared" si="11"/>
        <v>0</v>
      </c>
      <c r="W61" s="51">
        <f t="shared" si="12"/>
        <v>0</v>
      </c>
      <c r="X61" s="51">
        <f t="shared" si="13"/>
        <v>0</v>
      </c>
      <c r="Y61" s="51">
        <f t="shared" si="14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205"/>
      <c r="O62" s="47"/>
      <c r="P62" s="50"/>
      <c r="Q62" s="50"/>
      <c r="R62" s="50"/>
      <c r="S62" s="50"/>
      <c r="T62" s="51">
        <f t="shared" si="9"/>
        <v>0</v>
      </c>
      <c r="U62" s="51">
        <f t="shared" si="10"/>
        <v>0</v>
      </c>
      <c r="V62" s="51">
        <f t="shared" si="11"/>
        <v>0</v>
      </c>
      <c r="W62" s="51">
        <f t="shared" si="12"/>
        <v>0</v>
      </c>
      <c r="X62" s="51">
        <f t="shared" si="13"/>
        <v>0</v>
      </c>
      <c r="Y62" s="51">
        <f t="shared" si="14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205"/>
      <c r="O63" s="47"/>
      <c r="P63" s="50"/>
      <c r="Q63" s="50"/>
      <c r="R63" s="50"/>
      <c r="S63" s="50"/>
      <c r="T63" s="51">
        <f t="shared" si="9"/>
        <v>0</v>
      </c>
      <c r="U63" s="51">
        <f t="shared" si="10"/>
        <v>0</v>
      </c>
      <c r="V63" s="51">
        <f t="shared" si="11"/>
        <v>0</v>
      </c>
      <c r="W63" s="51">
        <f t="shared" si="12"/>
        <v>0</v>
      </c>
      <c r="X63" s="51">
        <f t="shared" si="13"/>
        <v>0</v>
      </c>
      <c r="Y63" s="51">
        <f t="shared" si="14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205"/>
      <c r="O64" s="47"/>
      <c r="P64" s="50"/>
      <c r="Q64" s="50"/>
      <c r="R64" s="50"/>
      <c r="S64" s="50"/>
      <c r="T64" s="51">
        <f t="shared" si="9"/>
        <v>0</v>
      </c>
      <c r="U64" s="51">
        <f t="shared" si="10"/>
        <v>0</v>
      </c>
      <c r="V64" s="51">
        <f t="shared" si="11"/>
        <v>0</v>
      </c>
      <c r="W64" s="51">
        <f t="shared" si="12"/>
        <v>0</v>
      </c>
      <c r="X64" s="51">
        <f t="shared" si="13"/>
        <v>0</v>
      </c>
      <c r="Y64" s="51">
        <f t="shared" si="14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205"/>
      <c r="O65" s="47"/>
      <c r="P65" s="50"/>
      <c r="Q65" s="50"/>
      <c r="R65" s="50"/>
      <c r="S65" s="50"/>
      <c r="T65" s="51">
        <f t="shared" si="9"/>
        <v>0</v>
      </c>
      <c r="U65" s="51">
        <f t="shared" si="10"/>
        <v>0</v>
      </c>
      <c r="V65" s="51">
        <f t="shared" si="11"/>
        <v>0</v>
      </c>
      <c r="W65" s="51">
        <f t="shared" si="12"/>
        <v>0</v>
      </c>
      <c r="X65" s="51">
        <f t="shared" si="13"/>
        <v>0</v>
      </c>
      <c r="Y65" s="51">
        <f t="shared" si="14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205"/>
      <c r="O66" s="47"/>
      <c r="P66" s="50"/>
      <c r="Q66" s="50"/>
      <c r="R66" s="50"/>
      <c r="S66" s="50"/>
      <c r="T66" s="51">
        <f t="shared" si="9"/>
        <v>0</v>
      </c>
      <c r="U66" s="51">
        <f t="shared" si="10"/>
        <v>0</v>
      </c>
      <c r="V66" s="51">
        <f t="shared" si="11"/>
        <v>0</v>
      </c>
      <c r="W66" s="51">
        <f t="shared" si="12"/>
        <v>0</v>
      </c>
      <c r="X66" s="51">
        <f t="shared" si="13"/>
        <v>0</v>
      </c>
      <c r="Y66" s="51">
        <f t="shared" si="14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205"/>
      <c r="O67" s="47"/>
      <c r="P67" s="50"/>
      <c r="Q67" s="50"/>
      <c r="R67" s="50"/>
      <c r="S67" s="50"/>
      <c r="T67" s="51">
        <f t="shared" si="9"/>
        <v>0</v>
      </c>
      <c r="U67" s="51">
        <f t="shared" si="10"/>
        <v>0</v>
      </c>
      <c r="V67" s="51">
        <f t="shared" si="11"/>
        <v>0</v>
      </c>
      <c r="W67" s="51">
        <f t="shared" si="12"/>
        <v>0</v>
      </c>
      <c r="X67" s="51">
        <f t="shared" si="13"/>
        <v>0</v>
      </c>
      <c r="Y67" s="51">
        <f t="shared" si="14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205"/>
      <c r="O68" s="47"/>
      <c r="P68" s="50"/>
      <c r="Q68" s="50"/>
      <c r="R68" s="50"/>
      <c r="S68" s="50"/>
      <c r="T68" s="51">
        <f t="shared" si="9"/>
        <v>0</v>
      </c>
      <c r="U68" s="51">
        <f t="shared" si="10"/>
        <v>0</v>
      </c>
      <c r="V68" s="51">
        <f t="shared" si="11"/>
        <v>0</v>
      </c>
      <c r="W68" s="51">
        <f t="shared" si="12"/>
        <v>0</v>
      </c>
      <c r="X68" s="51">
        <f t="shared" si="13"/>
        <v>0</v>
      </c>
      <c r="Y68" s="51">
        <f t="shared" si="14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205"/>
      <c r="O69" s="47"/>
      <c r="P69" s="50"/>
      <c r="Q69" s="50"/>
      <c r="R69" s="50"/>
      <c r="S69" s="50"/>
      <c r="T69" s="51">
        <f t="shared" si="9"/>
        <v>0</v>
      </c>
      <c r="U69" s="51">
        <f t="shared" si="10"/>
        <v>0</v>
      </c>
      <c r="V69" s="51">
        <f t="shared" si="11"/>
        <v>0</v>
      </c>
      <c r="W69" s="51">
        <f t="shared" si="12"/>
        <v>0</v>
      </c>
      <c r="X69" s="51">
        <f t="shared" si="13"/>
        <v>0</v>
      </c>
      <c r="Y69" s="51">
        <f t="shared" si="14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205"/>
      <c r="O70" s="47"/>
      <c r="P70" s="50"/>
      <c r="Q70" s="50"/>
      <c r="R70" s="50"/>
      <c r="S70" s="50"/>
      <c r="T70" s="51">
        <f t="shared" si="9"/>
        <v>0</v>
      </c>
      <c r="U70" s="51">
        <f t="shared" si="10"/>
        <v>0</v>
      </c>
      <c r="V70" s="51">
        <f t="shared" si="11"/>
        <v>0</v>
      </c>
      <c r="W70" s="51">
        <f t="shared" si="12"/>
        <v>0</v>
      </c>
      <c r="X70" s="51">
        <f t="shared" si="13"/>
        <v>0</v>
      </c>
      <c r="Y70" s="51">
        <f t="shared" si="14"/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205"/>
      <c r="O71" s="47"/>
      <c r="P71" s="50"/>
      <c r="Q71" s="50"/>
      <c r="R71" s="50"/>
      <c r="S71" s="50"/>
      <c r="T71" s="51">
        <f t="shared" si="9"/>
        <v>0</v>
      </c>
      <c r="U71" s="51">
        <f t="shared" si="10"/>
        <v>0</v>
      </c>
      <c r="V71" s="51">
        <f t="shared" si="11"/>
        <v>0</v>
      </c>
      <c r="W71" s="51">
        <f t="shared" si="12"/>
        <v>0</v>
      </c>
      <c r="X71" s="51">
        <f t="shared" si="13"/>
        <v>0</v>
      </c>
      <c r="Y71" s="51">
        <f t="shared" si="14"/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205"/>
      <c r="O72" s="47"/>
      <c r="P72" s="50"/>
      <c r="Q72" s="50"/>
      <c r="R72" s="50"/>
      <c r="S72" s="50"/>
      <c r="T72" s="51">
        <f t="shared" si="9"/>
        <v>0</v>
      </c>
      <c r="U72" s="51">
        <f t="shared" si="10"/>
        <v>0</v>
      </c>
      <c r="V72" s="51">
        <f t="shared" si="11"/>
        <v>0</v>
      </c>
      <c r="W72" s="51">
        <f t="shared" si="12"/>
        <v>0</v>
      </c>
      <c r="X72" s="51">
        <f t="shared" si="13"/>
        <v>0</v>
      </c>
      <c r="Y72" s="51">
        <f t="shared" si="14"/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205"/>
      <c r="O73" s="47"/>
      <c r="P73" s="50"/>
      <c r="Q73" s="50"/>
      <c r="R73" s="50"/>
      <c r="S73" s="50"/>
      <c r="T73" s="51">
        <f t="shared" si="9"/>
        <v>0</v>
      </c>
      <c r="U73" s="51">
        <f t="shared" si="10"/>
        <v>0</v>
      </c>
      <c r="V73" s="51">
        <f t="shared" si="11"/>
        <v>0</v>
      </c>
      <c r="W73" s="51">
        <f t="shared" si="12"/>
        <v>0</v>
      </c>
      <c r="X73" s="51">
        <f t="shared" si="13"/>
        <v>0</v>
      </c>
      <c r="Y73" s="51">
        <f t="shared" si="14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205"/>
      <c r="O74" s="47"/>
      <c r="P74" s="50"/>
      <c r="Q74" s="50"/>
      <c r="R74" s="50"/>
      <c r="S74" s="50"/>
      <c r="T74" s="51">
        <f t="shared" ref="T74:T106" si="15">IF($N74="Pending",0,$N74*O74)</f>
        <v>0</v>
      </c>
      <c r="U74" s="51">
        <f t="shared" ref="U74:U106" si="16">IF($N74="Pending",0,$N74*P74)</f>
        <v>0</v>
      </c>
      <c r="V74" s="51">
        <f t="shared" ref="V74:V106" si="17">IF($N74="Pending",0,$N74*Q74)</f>
        <v>0</v>
      </c>
      <c r="W74" s="51">
        <f t="shared" ref="W74:W106" si="18">IF($N74="Pending",0,$N74*R74)</f>
        <v>0</v>
      </c>
      <c r="X74" s="51">
        <f t="shared" ref="X74:X106" si="19">IF($N74="Pending",0,$N74*S74)</f>
        <v>0</v>
      </c>
      <c r="Y74" s="51">
        <f t="shared" ref="Y74:Y106" si="20">SUM(T74:X74)</f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205"/>
      <c r="O75" s="47"/>
      <c r="P75" s="50"/>
      <c r="Q75" s="50"/>
      <c r="R75" s="50"/>
      <c r="S75" s="50"/>
      <c r="T75" s="51">
        <f t="shared" si="15"/>
        <v>0</v>
      </c>
      <c r="U75" s="51">
        <f t="shared" si="16"/>
        <v>0</v>
      </c>
      <c r="V75" s="51">
        <f t="shared" si="17"/>
        <v>0</v>
      </c>
      <c r="W75" s="51">
        <f t="shared" si="18"/>
        <v>0</v>
      </c>
      <c r="X75" s="51">
        <f t="shared" si="19"/>
        <v>0</v>
      </c>
      <c r="Y75" s="51">
        <f t="shared" si="20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205"/>
      <c r="O76" s="47"/>
      <c r="P76" s="50"/>
      <c r="Q76" s="50"/>
      <c r="R76" s="50"/>
      <c r="S76" s="50"/>
      <c r="T76" s="51">
        <f t="shared" si="15"/>
        <v>0</v>
      </c>
      <c r="U76" s="51">
        <f t="shared" si="16"/>
        <v>0</v>
      </c>
      <c r="V76" s="51">
        <f t="shared" si="17"/>
        <v>0</v>
      </c>
      <c r="W76" s="51">
        <f t="shared" si="18"/>
        <v>0</v>
      </c>
      <c r="X76" s="51">
        <f t="shared" si="19"/>
        <v>0</v>
      </c>
      <c r="Y76" s="51">
        <f t="shared" si="20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205"/>
      <c r="O77" s="47"/>
      <c r="P77" s="50"/>
      <c r="Q77" s="50"/>
      <c r="R77" s="50"/>
      <c r="S77" s="50"/>
      <c r="T77" s="51">
        <f t="shared" si="15"/>
        <v>0</v>
      </c>
      <c r="U77" s="51">
        <f t="shared" si="16"/>
        <v>0</v>
      </c>
      <c r="V77" s="51">
        <f t="shared" si="17"/>
        <v>0</v>
      </c>
      <c r="W77" s="51">
        <f t="shared" si="18"/>
        <v>0</v>
      </c>
      <c r="X77" s="51">
        <f t="shared" si="19"/>
        <v>0</v>
      </c>
      <c r="Y77" s="51">
        <f t="shared" si="20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205"/>
      <c r="O78" s="47"/>
      <c r="P78" s="50"/>
      <c r="Q78" s="50"/>
      <c r="R78" s="50"/>
      <c r="S78" s="50"/>
      <c r="T78" s="51">
        <f t="shared" si="15"/>
        <v>0</v>
      </c>
      <c r="U78" s="51">
        <f t="shared" si="16"/>
        <v>0</v>
      </c>
      <c r="V78" s="51">
        <f t="shared" si="17"/>
        <v>0</v>
      </c>
      <c r="W78" s="51">
        <f t="shared" si="18"/>
        <v>0</v>
      </c>
      <c r="X78" s="51">
        <f t="shared" si="19"/>
        <v>0</v>
      </c>
      <c r="Y78" s="51">
        <f t="shared" si="20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205"/>
      <c r="O79" s="47"/>
      <c r="P79" s="50"/>
      <c r="Q79" s="50"/>
      <c r="R79" s="50"/>
      <c r="S79" s="50"/>
      <c r="T79" s="51">
        <f t="shared" si="15"/>
        <v>0</v>
      </c>
      <c r="U79" s="51">
        <f t="shared" si="16"/>
        <v>0</v>
      </c>
      <c r="V79" s="51">
        <f t="shared" si="17"/>
        <v>0</v>
      </c>
      <c r="W79" s="51">
        <f t="shared" si="18"/>
        <v>0</v>
      </c>
      <c r="X79" s="51">
        <f t="shared" si="19"/>
        <v>0</v>
      </c>
      <c r="Y79" s="51">
        <f t="shared" si="20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205"/>
      <c r="O80" s="47"/>
      <c r="P80" s="50"/>
      <c r="Q80" s="50"/>
      <c r="R80" s="50"/>
      <c r="S80" s="50"/>
      <c r="T80" s="51">
        <f t="shared" si="15"/>
        <v>0</v>
      </c>
      <c r="U80" s="51">
        <f t="shared" si="16"/>
        <v>0</v>
      </c>
      <c r="V80" s="51">
        <f t="shared" si="17"/>
        <v>0</v>
      </c>
      <c r="W80" s="51">
        <f t="shared" si="18"/>
        <v>0</v>
      </c>
      <c r="X80" s="51">
        <f t="shared" si="19"/>
        <v>0</v>
      </c>
      <c r="Y80" s="51">
        <f t="shared" si="20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205"/>
      <c r="O81" s="47"/>
      <c r="P81" s="50"/>
      <c r="Q81" s="50"/>
      <c r="R81" s="50"/>
      <c r="S81" s="50"/>
      <c r="T81" s="51">
        <f t="shared" si="15"/>
        <v>0</v>
      </c>
      <c r="U81" s="51">
        <f t="shared" si="16"/>
        <v>0</v>
      </c>
      <c r="V81" s="51">
        <f t="shared" si="17"/>
        <v>0</v>
      </c>
      <c r="W81" s="51">
        <f t="shared" si="18"/>
        <v>0</v>
      </c>
      <c r="X81" s="51">
        <f t="shared" si="19"/>
        <v>0</v>
      </c>
      <c r="Y81" s="51">
        <f t="shared" si="20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205"/>
      <c r="O82" s="47"/>
      <c r="P82" s="50"/>
      <c r="Q82" s="50"/>
      <c r="R82" s="50"/>
      <c r="S82" s="50"/>
      <c r="T82" s="51">
        <f t="shared" si="15"/>
        <v>0</v>
      </c>
      <c r="U82" s="51">
        <f t="shared" si="16"/>
        <v>0</v>
      </c>
      <c r="V82" s="51">
        <f t="shared" si="17"/>
        <v>0</v>
      </c>
      <c r="W82" s="51">
        <f t="shared" si="18"/>
        <v>0</v>
      </c>
      <c r="X82" s="51">
        <f t="shared" si="19"/>
        <v>0</v>
      </c>
      <c r="Y82" s="51">
        <f t="shared" si="20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205"/>
      <c r="O83" s="47"/>
      <c r="P83" s="50"/>
      <c r="Q83" s="50"/>
      <c r="R83" s="50"/>
      <c r="S83" s="50"/>
      <c r="T83" s="51">
        <f t="shared" si="15"/>
        <v>0</v>
      </c>
      <c r="U83" s="51">
        <f t="shared" si="16"/>
        <v>0</v>
      </c>
      <c r="V83" s="51">
        <f t="shared" si="17"/>
        <v>0</v>
      </c>
      <c r="W83" s="51">
        <f t="shared" si="18"/>
        <v>0</v>
      </c>
      <c r="X83" s="51">
        <f t="shared" si="19"/>
        <v>0</v>
      </c>
      <c r="Y83" s="51">
        <f t="shared" si="20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205"/>
      <c r="O84" s="47"/>
      <c r="P84" s="50"/>
      <c r="Q84" s="50"/>
      <c r="R84" s="50"/>
      <c r="S84" s="50"/>
      <c r="T84" s="51">
        <f t="shared" si="15"/>
        <v>0</v>
      </c>
      <c r="U84" s="51">
        <f t="shared" si="16"/>
        <v>0</v>
      </c>
      <c r="V84" s="51">
        <f t="shared" si="17"/>
        <v>0</v>
      </c>
      <c r="W84" s="51">
        <f t="shared" si="18"/>
        <v>0</v>
      </c>
      <c r="X84" s="51">
        <f t="shared" si="19"/>
        <v>0</v>
      </c>
      <c r="Y84" s="51">
        <f t="shared" si="20"/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205"/>
      <c r="O85" s="47"/>
      <c r="P85" s="50"/>
      <c r="Q85" s="50"/>
      <c r="R85" s="50"/>
      <c r="S85" s="50"/>
      <c r="T85" s="51">
        <f t="shared" si="15"/>
        <v>0</v>
      </c>
      <c r="U85" s="51">
        <f t="shared" si="16"/>
        <v>0</v>
      </c>
      <c r="V85" s="51">
        <f t="shared" si="17"/>
        <v>0</v>
      </c>
      <c r="W85" s="51">
        <f t="shared" si="18"/>
        <v>0</v>
      </c>
      <c r="X85" s="51">
        <f t="shared" si="19"/>
        <v>0</v>
      </c>
      <c r="Y85" s="51">
        <f t="shared" si="20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205"/>
      <c r="O86" s="47"/>
      <c r="P86" s="50"/>
      <c r="Q86" s="50"/>
      <c r="R86" s="50"/>
      <c r="S86" s="50"/>
      <c r="T86" s="51">
        <f t="shared" si="15"/>
        <v>0</v>
      </c>
      <c r="U86" s="51">
        <f t="shared" si="16"/>
        <v>0</v>
      </c>
      <c r="V86" s="51">
        <f t="shared" si="17"/>
        <v>0</v>
      </c>
      <c r="W86" s="51">
        <f t="shared" si="18"/>
        <v>0</v>
      </c>
      <c r="X86" s="51">
        <f t="shared" si="19"/>
        <v>0</v>
      </c>
      <c r="Y86" s="51">
        <f t="shared" si="20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205"/>
      <c r="O87" s="47"/>
      <c r="P87" s="50"/>
      <c r="Q87" s="50"/>
      <c r="R87" s="50"/>
      <c r="S87" s="50"/>
      <c r="T87" s="51">
        <f t="shared" si="15"/>
        <v>0</v>
      </c>
      <c r="U87" s="51">
        <f t="shared" si="16"/>
        <v>0</v>
      </c>
      <c r="V87" s="51">
        <f t="shared" si="17"/>
        <v>0</v>
      </c>
      <c r="W87" s="51">
        <f t="shared" si="18"/>
        <v>0</v>
      </c>
      <c r="X87" s="51">
        <f t="shared" si="19"/>
        <v>0</v>
      </c>
      <c r="Y87" s="51">
        <f t="shared" si="20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205"/>
      <c r="O88" s="47"/>
      <c r="P88" s="50"/>
      <c r="Q88" s="50"/>
      <c r="R88" s="50"/>
      <c r="S88" s="50"/>
      <c r="T88" s="51">
        <f t="shared" si="15"/>
        <v>0</v>
      </c>
      <c r="U88" s="51">
        <f t="shared" si="16"/>
        <v>0</v>
      </c>
      <c r="V88" s="51">
        <f t="shared" si="17"/>
        <v>0</v>
      </c>
      <c r="W88" s="51">
        <f t="shared" si="18"/>
        <v>0</v>
      </c>
      <c r="X88" s="51">
        <f t="shared" si="19"/>
        <v>0</v>
      </c>
      <c r="Y88" s="51">
        <f t="shared" si="20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205"/>
      <c r="O89" s="47"/>
      <c r="P89" s="50"/>
      <c r="Q89" s="50"/>
      <c r="R89" s="50"/>
      <c r="S89" s="50"/>
      <c r="T89" s="51">
        <f t="shared" si="15"/>
        <v>0</v>
      </c>
      <c r="U89" s="51">
        <f t="shared" si="16"/>
        <v>0</v>
      </c>
      <c r="V89" s="51">
        <f t="shared" si="17"/>
        <v>0</v>
      </c>
      <c r="W89" s="51">
        <f t="shared" si="18"/>
        <v>0</v>
      </c>
      <c r="X89" s="51">
        <f t="shared" si="19"/>
        <v>0</v>
      </c>
      <c r="Y89" s="51">
        <f t="shared" si="20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205"/>
      <c r="O90" s="47"/>
      <c r="P90" s="50"/>
      <c r="Q90" s="50"/>
      <c r="R90" s="50"/>
      <c r="S90" s="50"/>
      <c r="T90" s="51">
        <f t="shared" si="15"/>
        <v>0</v>
      </c>
      <c r="U90" s="51">
        <f t="shared" si="16"/>
        <v>0</v>
      </c>
      <c r="V90" s="51">
        <f t="shared" si="17"/>
        <v>0</v>
      </c>
      <c r="W90" s="51">
        <f t="shared" si="18"/>
        <v>0</v>
      </c>
      <c r="X90" s="51">
        <f t="shared" si="19"/>
        <v>0</v>
      </c>
      <c r="Y90" s="51">
        <f t="shared" si="20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205"/>
      <c r="O91" s="47"/>
      <c r="P91" s="50"/>
      <c r="Q91" s="50"/>
      <c r="R91" s="50"/>
      <c r="S91" s="50"/>
      <c r="T91" s="51">
        <f t="shared" si="15"/>
        <v>0</v>
      </c>
      <c r="U91" s="51">
        <f t="shared" si="16"/>
        <v>0</v>
      </c>
      <c r="V91" s="51">
        <f t="shared" si="17"/>
        <v>0</v>
      </c>
      <c r="W91" s="51">
        <f t="shared" si="18"/>
        <v>0</v>
      </c>
      <c r="X91" s="51">
        <f t="shared" si="19"/>
        <v>0</v>
      </c>
      <c r="Y91" s="51">
        <f t="shared" si="20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205"/>
      <c r="O92" s="47"/>
      <c r="P92" s="50"/>
      <c r="Q92" s="50"/>
      <c r="R92" s="50"/>
      <c r="S92" s="50"/>
      <c r="T92" s="51">
        <f t="shared" si="15"/>
        <v>0</v>
      </c>
      <c r="U92" s="51">
        <f t="shared" si="16"/>
        <v>0</v>
      </c>
      <c r="V92" s="51">
        <f t="shared" si="17"/>
        <v>0</v>
      </c>
      <c r="W92" s="51">
        <f t="shared" si="18"/>
        <v>0</v>
      </c>
      <c r="X92" s="51">
        <f t="shared" si="19"/>
        <v>0</v>
      </c>
      <c r="Y92" s="51">
        <f t="shared" si="20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205"/>
      <c r="O93" s="47"/>
      <c r="P93" s="50"/>
      <c r="Q93" s="50"/>
      <c r="R93" s="50"/>
      <c r="S93" s="50"/>
      <c r="T93" s="51">
        <f t="shared" si="15"/>
        <v>0</v>
      </c>
      <c r="U93" s="51">
        <f t="shared" si="16"/>
        <v>0</v>
      </c>
      <c r="V93" s="51">
        <f t="shared" si="17"/>
        <v>0</v>
      </c>
      <c r="W93" s="51">
        <f t="shared" si="18"/>
        <v>0</v>
      </c>
      <c r="X93" s="51">
        <f t="shared" si="19"/>
        <v>0</v>
      </c>
      <c r="Y93" s="51">
        <f t="shared" si="20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205"/>
      <c r="O94" s="47"/>
      <c r="P94" s="50"/>
      <c r="Q94" s="50"/>
      <c r="R94" s="50"/>
      <c r="S94" s="50"/>
      <c r="T94" s="51">
        <f t="shared" si="15"/>
        <v>0</v>
      </c>
      <c r="U94" s="51">
        <f t="shared" si="16"/>
        <v>0</v>
      </c>
      <c r="V94" s="51">
        <f t="shared" si="17"/>
        <v>0</v>
      </c>
      <c r="W94" s="51">
        <f t="shared" si="18"/>
        <v>0</v>
      </c>
      <c r="X94" s="51">
        <f t="shared" si="19"/>
        <v>0</v>
      </c>
      <c r="Y94" s="51">
        <f t="shared" si="20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205"/>
      <c r="O95" s="47"/>
      <c r="P95" s="50"/>
      <c r="Q95" s="50"/>
      <c r="R95" s="50"/>
      <c r="S95" s="50"/>
      <c r="T95" s="51">
        <f t="shared" si="15"/>
        <v>0</v>
      </c>
      <c r="U95" s="51">
        <f t="shared" si="16"/>
        <v>0</v>
      </c>
      <c r="V95" s="51">
        <f t="shared" si="17"/>
        <v>0</v>
      </c>
      <c r="W95" s="51">
        <f t="shared" si="18"/>
        <v>0</v>
      </c>
      <c r="X95" s="51">
        <f t="shared" si="19"/>
        <v>0</v>
      </c>
      <c r="Y95" s="51">
        <f t="shared" si="20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205"/>
      <c r="O96" s="47"/>
      <c r="P96" s="50"/>
      <c r="Q96" s="50"/>
      <c r="R96" s="50"/>
      <c r="S96" s="50"/>
      <c r="T96" s="51">
        <f t="shared" si="15"/>
        <v>0</v>
      </c>
      <c r="U96" s="51">
        <f t="shared" si="16"/>
        <v>0</v>
      </c>
      <c r="V96" s="51">
        <f t="shared" si="17"/>
        <v>0</v>
      </c>
      <c r="W96" s="51">
        <f t="shared" si="18"/>
        <v>0</v>
      </c>
      <c r="X96" s="51">
        <f t="shared" si="19"/>
        <v>0</v>
      </c>
      <c r="Y96" s="51">
        <f t="shared" si="20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205"/>
      <c r="O97" s="47"/>
      <c r="P97" s="50"/>
      <c r="Q97" s="50"/>
      <c r="R97" s="50"/>
      <c r="S97" s="50"/>
      <c r="T97" s="51">
        <f t="shared" si="15"/>
        <v>0</v>
      </c>
      <c r="U97" s="51">
        <f t="shared" si="16"/>
        <v>0</v>
      </c>
      <c r="V97" s="51">
        <f t="shared" si="17"/>
        <v>0</v>
      </c>
      <c r="W97" s="51">
        <f t="shared" si="18"/>
        <v>0</v>
      </c>
      <c r="X97" s="51">
        <f t="shared" si="19"/>
        <v>0</v>
      </c>
      <c r="Y97" s="51">
        <f t="shared" si="20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205"/>
      <c r="O98" s="47"/>
      <c r="P98" s="50"/>
      <c r="Q98" s="50"/>
      <c r="R98" s="50"/>
      <c r="S98" s="50"/>
      <c r="T98" s="51">
        <f t="shared" si="15"/>
        <v>0</v>
      </c>
      <c r="U98" s="51">
        <f t="shared" si="16"/>
        <v>0</v>
      </c>
      <c r="V98" s="51">
        <f t="shared" si="17"/>
        <v>0</v>
      </c>
      <c r="W98" s="51">
        <f t="shared" si="18"/>
        <v>0</v>
      </c>
      <c r="X98" s="51">
        <f t="shared" si="19"/>
        <v>0</v>
      </c>
      <c r="Y98" s="51">
        <f t="shared" si="20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205"/>
      <c r="O99" s="47"/>
      <c r="P99" s="50"/>
      <c r="Q99" s="50"/>
      <c r="R99" s="50"/>
      <c r="S99" s="50"/>
      <c r="T99" s="51">
        <f t="shared" si="15"/>
        <v>0</v>
      </c>
      <c r="U99" s="51">
        <f t="shared" si="16"/>
        <v>0</v>
      </c>
      <c r="V99" s="51">
        <f t="shared" si="17"/>
        <v>0</v>
      </c>
      <c r="W99" s="51">
        <f t="shared" si="18"/>
        <v>0</v>
      </c>
      <c r="X99" s="51">
        <f t="shared" si="19"/>
        <v>0</v>
      </c>
      <c r="Y99" s="51">
        <f t="shared" si="20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205"/>
      <c r="O100" s="47"/>
      <c r="P100" s="50"/>
      <c r="Q100" s="50"/>
      <c r="R100" s="50"/>
      <c r="S100" s="50"/>
      <c r="T100" s="51">
        <f t="shared" si="15"/>
        <v>0</v>
      </c>
      <c r="U100" s="51">
        <f t="shared" si="16"/>
        <v>0</v>
      </c>
      <c r="V100" s="51">
        <f t="shared" si="17"/>
        <v>0</v>
      </c>
      <c r="W100" s="51">
        <f t="shared" si="18"/>
        <v>0</v>
      </c>
      <c r="X100" s="51">
        <f t="shared" si="19"/>
        <v>0</v>
      </c>
      <c r="Y100" s="51">
        <f t="shared" si="20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205"/>
      <c r="O101" s="47"/>
      <c r="P101" s="50"/>
      <c r="Q101" s="50"/>
      <c r="R101" s="50"/>
      <c r="S101" s="50"/>
      <c r="T101" s="51">
        <f t="shared" si="15"/>
        <v>0</v>
      </c>
      <c r="U101" s="51">
        <f t="shared" si="16"/>
        <v>0</v>
      </c>
      <c r="V101" s="51">
        <f t="shared" si="17"/>
        <v>0</v>
      </c>
      <c r="W101" s="51">
        <f t="shared" si="18"/>
        <v>0</v>
      </c>
      <c r="X101" s="51">
        <f t="shared" si="19"/>
        <v>0</v>
      </c>
      <c r="Y101" s="51">
        <f t="shared" si="20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205"/>
      <c r="O102" s="47"/>
      <c r="P102" s="50"/>
      <c r="Q102" s="50"/>
      <c r="R102" s="50"/>
      <c r="S102" s="50"/>
      <c r="T102" s="51">
        <f t="shared" si="15"/>
        <v>0</v>
      </c>
      <c r="U102" s="51">
        <f t="shared" si="16"/>
        <v>0</v>
      </c>
      <c r="V102" s="51">
        <f t="shared" si="17"/>
        <v>0</v>
      </c>
      <c r="W102" s="51">
        <f t="shared" si="18"/>
        <v>0</v>
      </c>
      <c r="X102" s="51">
        <f t="shared" si="19"/>
        <v>0</v>
      </c>
      <c r="Y102" s="51">
        <f t="shared" si="20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205"/>
      <c r="O103" s="47"/>
      <c r="P103" s="50"/>
      <c r="Q103" s="50"/>
      <c r="R103" s="50"/>
      <c r="S103" s="50"/>
      <c r="T103" s="51">
        <f t="shared" ref="T103" si="21">IF($N103="Pending",0,$N103*O103)</f>
        <v>0</v>
      </c>
      <c r="U103" s="51">
        <f t="shared" ref="U103" si="22">IF($N103="Pending",0,$N103*P103)</f>
        <v>0</v>
      </c>
      <c r="V103" s="51">
        <f t="shared" ref="V103" si="23">IF($N103="Pending",0,$N103*Q103)</f>
        <v>0</v>
      </c>
      <c r="W103" s="51">
        <f t="shared" ref="W103" si="24">IF($N103="Pending",0,$N103*R103)</f>
        <v>0</v>
      </c>
      <c r="X103" s="51">
        <f t="shared" ref="X103" si="25">IF($N103="Pending",0,$N103*S103)</f>
        <v>0</v>
      </c>
      <c r="Y103" s="51">
        <f t="shared" ref="Y103" si="26">SUM(T103:X103)</f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205"/>
      <c r="O104" s="47"/>
      <c r="P104" s="50"/>
      <c r="Q104" s="50"/>
      <c r="R104" s="50"/>
      <c r="S104" s="50"/>
      <c r="T104" s="51">
        <f t="shared" si="15"/>
        <v>0</v>
      </c>
      <c r="U104" s="51">
        <f t="shared" si="16"/>
        <v>0</v>
      </c>
      <c r="V104" s="51">
        <f t="shared" si="17"/>
        <v>0</v>
      </c>
      <c r="W104" s="51">
        <f t="shared" si="18"/>
        <v>0</v>
      </c>
      <c r="X104" s="51">
        <f t="shared" si="19"/>
        <v>0</v>
      </c>
      <c r="Y104" s="51">
        <f t="shared" si="20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205"/>
      <c r="O105" s="47"/>
      <c r="P105" s="50"/>
      <c r="Q105" s="50"/>
      <c r="R105" s="50"/>
      <c r="S105" s="50"/>
      <c r="T105" s="51">
        <f t="shared" si="15"/>
        <v>0</v>
      </c>
      <c r="U105" s="51">
        <f t="shared" si="16"/>
        <v>0</v>
      </c>
      <c r="V105" s="51">
        <f t="shared" si="17"/>
        <v>0</v>
      </c>
      <c r="W105" s="51">
        <f t="shared" si="18"/>
        <v>0</v>
      </c>
      <c r="X105" s="51">
        <f t="shared" si="19"/>
        <v>0</v>
      </c>
      <c r="Y105" s="51">
        <f t="shared" si="20"/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205"/>
      <c r="O106" s="47"/>
      <c r="P106" s="50"/>
      <c r="Q106" s="50"/>
      <c r="R106" s="50"/>
      <c r="S106" s="50"/>
      <c r="T106" s="51">
        <f t="shared" si="15"/>
        <v>0</v>
      </c>
      <c r="U106" s="51">
        <f t="shared" si="16"/>
        <v>0</v>
      </c>
      <c r="V106" s="51">
        <f t="shared" si="17"/>
        <v>0</v>
      </c>
      <c r="W106" s="51">
        <f t="shared" si="18"/>
        <v>0</v>
      </c>
      <c r="X106" s="51">
        <f t="shared" si="19"/>
        <v>0</v>
      </c>
      <c r="Y106" s="51">
        <f t="shared" si="20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137"/>
      <c r="B107" s="137"/>
      <c r="C107" s="39"/>
      <c r="D107" s="39"/>
      <c r="E107" s="39"/>
      <c r="F107" s="39"/>
      <c r="G107" s="39"/>
      <c r="H107" s="39"/>
      <c r="I107" s="38"/>
      <c r="J107" s="38"/>
      <c r="K107" s="68"/>
      <c r="L107" s="38"/>
      <c r="M107" s="38"/>
      <c r="N107" s="38"/>
      <c r="O107" s="68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137"/>
      <c r="B108" s="137"/>
      <c r="C108" s="39"/>
      <c r="D108" s="39"/>
      <c r="E108" s="39"/>
      <c r="F108" s="39"/>
      <c r="G108" s="39"/>
      <c r="H108" s="39"/>
      <c r="I108" s="38"/>
      <c r="J108" s="38"/>
      <c r="K108" s="68"/>
      <c r="L108" s="38"/>
      <c r="M108" s="38"/>
      <c r="N108" s="38"/>
      <c r="O108" s="68"/>
      <c r="P108" s="32"/>
      <c r="Q108" s="32"/>
      <c r="R108" s="32"/>
      <c r="S108" s="69" t="s">
        <v>110</v>
      </c>
      <c r="T108" s="69">
        <f t="shared" ref="T108:Y108" si="27">SUM(T7:T106)</f>
        <v>0</v>
      </c>
      <c r="U108" s="69">
        <f t="shared" si="27"/>
        <v>228600</v>
      </c>
      <c r="V108" s="69">
        <f t="shared" si="27"/>
        <v>0</v>
      </c>
      <c r="W108" s="69">
        <f t="shared" si="27"/>
        <v>0</v>
      </c>
      <c r="X108" s="69">
        <f t="shared" si="27"/>
        <v>0</v>
      </c>
      <c r="Y108" s="69">
        <f t="shared" si="27"/>
        <v>228600</v>
      </c>
      <c r="Z108" s="38"/>
      <c r="AA108" s="38"/>
    </row>
    <row r="109" spans="1:31" x14ac:dyDescent="0.25">
      <c r="C109" s="39"/>
      <c r="M109" s="38"/>
    </row>
    <row r="110" spans="1:31" x14ac:dyDescent="0.25">
      <c r="T110" s="145" t="str">
        <f t="shared" ref="T110:Y110" si="28">T6</f>
        <v>Cost estimate 2024</v>
      </c>
      <c r="U110" s="145" t="str">
        <f t="shared" si="28"/>
        <v>Cost estimate 2025</v>
      </c>
      <c r="V110" s="145" t="str">
        <f t="shared" si="28"/>
        <v>Cost estimate 2026</v>
      </c>
      <c r="W110" s="145" t="str">
        <f t="shared" si="28"/>
        <v>Cost estimate 2027</v>
      </c>
      <c r="X110" s="145" t="str">
        <f t="shared" si="28"/>
        <v>Cost estimate 2028</v>
      </c>
      <c r="Y110" s="145" t="str">
        <f t="shared" si="28"/>
        <v>TotalOver5Years</v>
      </c>
      <c r="Z110" s="191">
        <f>SUM(Y111:Y133)</f>
        <v>228600</v>
      </c>
      <c r="AA110"/>
    </row>
    <row r="111" spans="1:31" x14ac:dyDescent="0.25">
      <c r="S111" s="145" t="str">
        <f>'Basic Input for Tool'!$D65</f>
        <v>Meeting</v>
      </c>
      <c r="T111" s="146">
        <f t="shared" ref="T111:Y120" si="29">SUMIF($Z$7:$Z$106,$S111,T$7:T$106)</f>
        <v>0</v>
      </c>
      <c r="U111" s="146">
        <f t="shared" si="29"/>
        <v>0</v>
      </c>
      <c r="V111" s="146">
        <f t="shared" si="29"/>
        <v>0</v>
      </c>
      <c r="W111" s="146">
        <f t="shared" si="29"/>
        <v>0</v>
      </c>
      <c r="X111" s="146">
        <f t="shared" si="29"/>
        <v>0</v>
      </c>
      <c r="Y111" s="146">
        <f t="shared" si="29"/>
        <v>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si="29"/>
        <v>0</v>
      </c>
      <c r="U112" s="146">
        <f t="shared" si="29"/>
        <v>0</v>
      </c>
      <c r="V112" s="146">
        <f t="shared" si="29"/>
        <v>0</v>
      </c>
      <c r="W112" s="146">
        <f t="shared" si="29"/>
        <v>0</v>
      </c>
      <c r="X112" s="146">
        <f t="shared" si="29"/>
        <v>0</v>
      </c>
      <c r="Y112" s="146">
        <f t="shared" si="29"/>
        <v>0</v>
      </c>
      <c r="Z112"/>
      <c r="AA112"/>
    </row>
    <row r="113" spans="1:28" x14ac:dyDescent="0.25">
      <c r="S113" s="145" t="str">
        <f>'Basic Input for Tool'!$D67</f>
        <v>Workshop</v>
      </c>
      <c r="T113" s="146">
        <f t="shared" si="29"/>
        <v>0</v>
      </c>
      <c r="U113" s="146">
        <f t="shared" si="29"/>
        <v>0</v>
      </c>
      <c r="V113" s="146">
        <f t="shared" si="29"/>
        <v>0</v>
      </c>
      <c r="W113" s="146">
        <f t="shared" si="29"/>
        <v>0</v>
      </c>
      <c r="X113" s="146">
        <f t="shared" si="29"/>
        <v>0</v>
      </c>
      <c r="Y113" s="146">
        <f t="shared" si="29"/>
        <v>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29"/>
        <v>0</v>
      </c>
      <c r="U114" s="146">
        <f t="shared" si="29"/>
        <v>0</v>
      </c>
      <c r="V114" s="146">
        <f t="shared" si="29"/>
        <v>0</v>
      </c>
      <c r="W114" s="146">
        <f t="shared" si="29"/>
        <v>0</v>
      </c>
      <c r="X114" s="146">
        <f t="shared" si="29"/>
        <v>0</v>
      </c>
      <c r="Y114" s="146">
        <f t="shared" si="29"/>
        <v>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29"/>
        <v>0</v>
      </c>
      <c r="U115" s="146">
        <f t="shared" si="29"/>
        <v>0</v>
      </c>
      <c r="V115" s="146">
        <f t="shared" si="29"/>
        <v>0</v>
      </c>
      <c r="W115" s="146">
        <f t="shared" si="29"/>
        <v>0</v>
      </c>
      <c r="X115" s="146">
        <f t="shared" si="29"/>
        <v>0</v>
      </c>
      <c r="Y115" s="146">
        <f t="shared" si="29"/>
        <v>0</v>
      </c>
      <c r="Z115"/>
      <c r="AA115"/>
      <c r="AB115"/>
    </row>
    <row r="116" spans="1:28" x14ac:dyDescent="0.25">
      <c r="S116" s="145" t="str">
        <f>'Basic Input for Tool'!$D70</f>
        <v>Construction</v>
      </c>
      <c r="T116" s="146">
        <f t="shared" si="29"/>
        <v>0</v>
      </c>
      <c r="U116" s="146">
        <f t="shared" si="29"/>
        <v>0</v>
      </c>
      <c r="V116" s="146">
        <f t="shared" si="29"/>
        <v>0</v>
      </c>
      <c r="W116" s="146">
        <f t="shared" si="29"/>
        <v>0</v>
      </c>
      <c r="X116" s="146">
        <f t="shared" si="29"/>
        <v>0</v>
      </c>
      <c r="Y116" s="146">
        <f t="shared" si="29"/>
        <v>0</v>
      </c>
      <c r="Z116"/>
      <c r="AA116"/>
    </row>
    <row r="117" spans="1:28" x14ac:dyDescent="0.25">
      <c r="S117" s="145" t="str">
        <f>'Basic Input for Tool'!$D71</f>
        <v>Consultancy</v>
      </c>
      <c r="T117" s="146">
        <f t="shared" si="29"/>
        <v>0</v>
      </c>
      <c r="U117" s="146">
        <f t="shared" si="29"/>
        <v>228600</v>
      </c>
      <c r="V117" s="146">
        <f t="shared" si="29"/>
        <v>0</v>
      </c>
      <c r="W117" s="146">
        <f t="shared" si="29"/>
        <v>0</v>
      </c>
      <c r="X117" s="146">
        <f t="shared" si="29"/>
        <v>0</v>
      </c>
      <c r="Y117" s="146">
        <f t="shared" si="29"/>
        <v>228600</v>
      </c>
      <c r="Z117"/>
      <c r="AA117"/>
    </row>
    <row r="118" spans="1:28" x14ac:dyDescent="0.25">
      <c r="S118" s="145" t="str">
        <f>'Basic Input for Tool'!$D72</f>
        <v>Evaluation</v>
      </c>
      <c r="T118" s="146">
        <f t="shared" si="29"/>
        <v>0</v>
      </c>
      <c r="U118" s="146">
        <f t="shared" si="29"/>
        <v>0</v>
      </c>
      <c r="V118" s="146">
        <f t="shared" si="29"/>
        <v>0</v>
      </c>
      <c r="W118" s="146">
        <f t="shared" si="29"/>
        <v>0</v>
      </c>
      <c r="X118" s="146">
        <f t="shared" si="29"/>
        <v>0</v>
      </c>
      <c r="Y118" s="146">
        <f t="shared" si="29"/>
        <v>0</v>
      </c>
      <c r="Z118"/>
      <c r="AA118"/>
    </row>
    <row r="119" spans="1:28" x14ac:dyDescent="0.25">
      <c r="S119" s="145" t="str">
        <f>'Basic Input for Tool'!$D73</f>
        <v>Field visit</v>
      </c>
      <c r="T119" s="146">
        <f t="shared" si="29"/>
        <v>0</v>
      </c>
      <c r="U119" s="146">
        <f t="shared" si="29"/>
        <v>0</v>
      </c>
      <c r="V119" s="146">
        <f t="shared" si="29"/>
        <v>0</v>
      </c>
      <c r="W119" s="146">
        <f t="shared" si="29"/>
        <v>0</v>
      </c>
      <c r="X119" s="146">
        <f t="shared" si="29"/>
        <v>0</v>
      </c>
      <c r="Y119" s="146">
        <f t="shared" si="29"/>
        <v>0</v>
      </c>
      <c r="Z119"/>
      <c r="AA119"/>
    </row>
    <row r="120" spans="1:28" s="37" customFormat="1" x14ac:dyDescent="0.25">
      <c r="A120" s="141"/>
      <c r="B120" s="141"/>
      <c r="C120" s="52"/>
      <c r="S120" s="145" t="str">
        <f>'Basic Input for Tool'!$D74</f>
        <v>Human resources</v>
      </c>
      <c r="T120" s="146">
        <f t="shared" si="29"/>
        <v>0</v>
      </c>
      <c r="U120" s="146">
        <f t="shared" si="29"/>
        <v>0</v>
      </c>
      <c r="V120" s="146">
        <f t="shared" si="29"/>
        <v>0</v>
      </c>
      <c r="W120" s="146">
        <f t="shared" si="29"/>
        <v>0</v>
      </c>
      <c r="X120" s="146">
        <f t="shared" si="29"/>
        <v>0</v>
      </c>
      <c r="Y120" s="146">
        <f t="shared" si="29"/>
        <v>0</v>
      </c>
      <c r="Z120"/>
      <c r="AA120"/>
      <c r="AB120"/>
    </row>
    <row r="121" spans="1:28" s="37" customFormat="1" x14ac:dyDescent="0.25">
      <c r="A121" s="141"/>
      <c r="B121" s="141"/>
      <c r="C121" s="52"/>
      <c r="S121" s="145" t="str">
        <f>'Basic Input for Tool'!$D75</f>
        <v>Infrastructure</v>
      </c>
      <c r="T121" s="146">
        <f t="shared" ref="T121:Y133" si="30">SUMIF($Z$7:$Z$106,$S121,T$7:T$106)</f>
        <v>0</v>
      </c>
      <c r="U121" s="146">
        <f t="shared" si="30"/>
        <v>0</v>
      </c>
      <c r="V121" s="146">
        <f t="shared" si="30"/>
        <v>0</v>
      </c>
      <c r="W121" s="146">
        <f t="shared" si="30"/>
        <v>0</v>
      </c>
      <c r="X121" s="146">
        <f t="shared" si="30"/>
        <v>0</v>
      </c>
      <c r="Y121" s="146">
        <f t="shared" si="30"/>
        <v>0</v>
      </c>
      <c r="Z121"/>
      <c r="AA121"/>
      <c r="AB121"/>
    </row>
    <row r="122" spans="1:28" s="37" customFormat="1" x14ac:dyDescent="0.25">
      <c r="A122" s="141"/>
      <c r="B122" s="141"/>
      <c r="C122" s="52"/>
      <c r="S122" s="145" t="str">
        <f>'Basic Input for Tool'!$D76</f>
        <v>Document reproduction/printing</v>
      </c>
      <c r="T122" s="146">
        <f t="shared" si="30"/>
        <v>0</v>
      </c>
      <c r="U122" s="146">
        <f t="shared" si="30"/>
        <v>0</v>
      </c>
      <c r="V122" s="146">
        <f t="shared" si="30"/>
        <v>0</v>
      </c>
      <c r="W122" s="146">
        <f t="shared" si="30"/>
        <v>0</v>
      </c>
      <c r="X122" s="146">
        <f t="shared" si="30"/>
        <v>0</v>
      </c>
      <c r="Y122" s="146">
        <f t="shared" si="30"/>
        <v>0</v>
      </c>
      <c r="Z122"/>
      <c r="AA122"/>
      <c r="AB122"/>
    </row>
    <row r="123" spans="1:28" s="37" customFormat="1" x14ac:dyDescent="0.25">
      <c r="A123" s="141"/>
      <c r="B123" s="141"/>
      <c r="C123" s="52"/>
      <c r="S123" s="145" t="str">
        <f>'Basic Input for Tool'!$D77</f>
        <v>Procurement</v>
      </c>
      <c r="T123" s="146">
        <f t="shared" si="30"/>
        <v>0</v>
      </c>
      <c r="U123" s="146">
        <f t="shared" si="30"/>
        <v>0</v>
      </c>
      <c r="V123" s="146">
        <f t="shared" si="30"/>
        <v>0</v>
      </c>
      <c r="W123" s="146">
        <f t="shared" si="30"/>
        <v>0</v>
      </c>
      <c r="X123" s="146">
        <f t="shared" si="30"/>
        <v>0</v>
      </c>
      <c r="Y123" s="146">
        <f t="shared" si="30"/>
        <v>0</v>
      </c>
      <c r="Z123"/>
      <c r="AA123"/>
      <c r="AB123"/>
    </row>
    <row r="124" spans="1:28" s="37" customFormat="1" x14ac:dyDescent="0.25">
      <c r="A124" s="141"/>
      <c r="B124" s="141"/>
      <c r="C124" s="52"/>
      <c r="S124" s="145" t="str">
        <f>'Basic Input for Tool'!$D78</f>
        <v>Services</v>
      </c>
      <c r="T124" s="146">
        <f t="shared" si="30"/>
        <v>0</v>
      </c>
      <c r="U124" s="146">
        <f t="shared" si="30"/>
        <v>0</v>
      </c>
      <c r="V124" s="146">
        <f t="shared" si="30"/>
        <v>0</v>
      </c>
      <c r="W124" s="146">
        <f t="shared" si="30"/>
        <v>0</v>
      </c>
      <c r="X124" s="146">
        <f t="shared" si="30"/>
        <v>0</v>
      </c>
      <c r="Y124" s="146">
        <f t="shared" si="30"/>
        <v>0</v>
      </c>
      <c r="Z124"/>
      <c r="AA124"/>
      <c r="AB124"/>
    </row>
    <row r="125" spans="1:28" x14ac:dyDescent="0.25">
      <c r="S125" s="145" t="str">
        <f>'Basic Input for Tool'!$D79</f>
        <v>Simulation exercises</v>
      </c>
      <c r="T125" s="146">
        <f t="shared" si="30"/>
        <v>0</v>
      </c>
      <c r="U125" s="146">
        <f t="shared" si="30"/>
        <v>0</v>
      </c>
      <c r="V125" s="146">
        <f t="shared" si="30"/>
        <v>0</v>
      </c>
      <c r="W125" s="146">
        <f t="shared" si="30"/>
        <v>0</v>
      </c>
      <c r="X125" s="146">
        <f t="shared" si="30"/>
        <v>0</v>
      </c>
      <c r="Y125" s="146">
        <f t="shared" si="30"/>
        <v>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si="30"/>
        <v>0</v>
      </c>
      <c r="U126" s="146">
        <f t="shared" si="30"/>
        <v>0</v>
      </c>
      <c r="V126" s="146">
        <f t="shared" si="30"/>
        <v>0</v>
      </c>
      <c r="W126" s="146">
        <f t="shared" si="30"/>
        <v>0</v>
      </c>
      <c r="X126" s="146">
        <f t="shared" si="30"/>
        <v>0</v>
      </c>
      <c r="Y126" s="146">
        <f t="shared" si="30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30"/>
        <v>0</v>
      </c>
      <c r="U127" s="146">
        <f t="shared" si="30"/>
        <v>0</v>
      </c>
      <c r="V127" s="146">
        <f t="shared" si="30"/>
        <v>0</v>
      </c>
      <c r="W127" s="146">
        <f t="shared" si="30"/>
        <v>0</v>
      </c>
      <c r="X127" s="146">
        <f t="shared" si="30"/>
        <v>0</v>
      </c>
      <c r="Y127" s="146">
        <f t="shared" si="30"/>
        <v>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30"/>
        <v>0</v>
      </c>
      <c r="U128" s="146">
        <f t="shared" si="30"/>
        <v>0</v>
      </c>
      <c r="V128" s="146">
        <f t="shared" si="30"/>
        <v>0</v>
      </c>
      <c r="W128" s="146">
        <f t="shared" si="30"/>
        <v>0</v>
      </c>
      <c r="X128" s="146">
        <f t="shared" si="30"/>
        <v>0</v>
      </c>
      <c r="Y128" s="146">
        <f t="shared" si="30"/>
        <v>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30"/>
        <v>0</v>
      </c>
      <c r="U129" s="146">
        <f t="shared" si="30"/>
        <v>0</v>
      </c>
      <c r="V129" s="146">
        <f t="shared" si="30"/>
        <v>0</v>
      </c>
      <c r="W129" s="146">
        <f t="shared" si="30"/>
        <v>0</v>
      </c>
      <c r="X129" s="146">
        <f t="shared" si="30"/>
        <v>0</v>
      </c>
      <c r="Y129" s="146">
        <f t="shared" si="30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30"/>
        <v>0</v>
      </c>
      <c r="U130" s="146">
        <f t="shared" si="30"/>
        <v>0</v>
      </c>
      <c r="V130" s="146">
        <f t="shared" si="30"/>
        <v>0</v>
      </c>
      <c r="W130" s="146">
        <f t="shared" si="30"/>
        <v>0</v>
      </c>
      <c r="X130" s="146">
        <f t="shared" si="30"/>
        <v>0</v>
      </c>
      <c r="Y130" s="146">
        <f t="shared" si="30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30"/>
        <v>0</v>
      </c>
      <c r="U131" s="146">
        <f t="shared" si="30"/>
        <v>0</v>
      </c>
      <c r="V131" s="146">
        <f t="shared" si="30"/>
        <v>0</v>
      </c>
      <c r="W131" s="146">
        <f t="shared" si="30"/>
        <v>0</v>
      </c>
      <c r="X131" s="146">
        <f t="shared" si="30"/>
        <v>0</v>
      </c>
      <c r="Y131" s="146">
        <f t="shared" si="30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30"/>
        <v>0</v>
      </c>
      <c r="U132" s="146">
        <f t="shared" si="30"/>
        <v>0</v>
      </c>
      <c r="V132" s="146">
        <f t="shared" si="30"/>
        <v>0</v>
      </c>
      <c r="W132" s="146">
        <f t="shared" si="30"/>
        <v>0</v>
      </c>
      <c r="X132" s="146">
        <f t="shared" si="30"/>
        <v>0</v>
      </c>
      <c r="Y132" s="146">
        <f t="shared" si="30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30"/>
        <v>0</v>
      </c>
      <c r="U133" s="146">
        <f t="shared" si="30"/>
        <v>0</v>
      </c>
      <c r="V133" s="146">
        <f t="shared" si="30"/>
        <v>0</v>
      </c>
      <c r="W133" s="146">
        <f t="shared" si="30"/>
        <v>0</v>
      </c>
      <c r="X133" s="146">
        <f t="shared" si="30"/>
        <v>0</v>
      </c>
      <c r="Y133" s="146">
        <f t="shared" si="30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31">T6</f>
        <v>Cost estimate 2024</v>
      </c>
      <c r="U136" s="145" t="str">
        <f t="shared" si="31"/>
        <v>Cost estimate 2025</v>
      </c>
      <c r="V136" s="145" t="str">
        <f t="shared" si="31"/>
        <v>Cost estimate 2026</v>
      </c>
      <c r="W136" s="145" t="str">
        <f t="shared" si="31"/>
        <v>Cost estimate 2027</v>
      </c>
      <c r="X136" s="145" t="str">
        <f t="shared" si="31"/>
        <v>Cost estimate 2028</v>
      </c>
      <c r="Y136" s="145" t="str">
        <f t="shared" si="31"/>
        <v>TotalOver5Years</v>
      </c>
      <c r="Z136" s="191">
        <f>SUM(Y137:Y146)</f>
        <v>228600</v>
      </c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 t="shared" ref="T137:Y146" si="32">SUMIF($AA$7:$AA$106,$S137,T$7:T$106)</f>
        <v>0</v>
      </c>
      <c r="U137" s="146">
        <f t="shared" si="32"/>
        <v>228600</v>
      </c>
      <c r="V137" s="146">
        <f t="shared" si="32"/>
        <v>0</v>
      </c>
      <c r="W137" s="146">
        <f t="shared" si="32"/>
        <v>0</v>
      </c>
      <c r="X137" s="146">
        <f t="shared" si="32"/>
        <v>0</v>
      </c>
      <c r="Y137" s="146">
        <f t="shared" si="32"/>
        <v>228600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si="32"/>
        <v>0</v>
      </c>
      <c r="U138" s="146">
        <f t="shared" si="32"/>
        <v>0</v>
      </c>
      <c r="V138" s="146">
        <f t="shared" si="32"/>
        <v>0</v>
      </c>
      <c r="W138" s="146">
        <f t="shared" si="32"/>
        <v>0</v>
      </c>
      <c r="X138" s="146">
        <f t="shared" si="32"/>
        <v>0</v>
      </c>
      <c r="Y138" s="146">
        <f t="shared" si="32"/>
        <v>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32"/>
        <v>0</v>
      </c>
      <c r="U139" s="146">
        <f t="shared" si="32"/>
        <v>0</v>
      </c>
      <c r="V139" s="146">
        <f t="shared" si="32"/>
        <v>0</v>
      </c>
      <c r="W139" s="146">
        <f t="shared" si="32"/>
        <v>0</v>
      </c>
      <c r="X139" s="146">
        <f t="shared" si="32"/>
        <v>0</v>
      </c>
      <c r="Y139" s="146">
        <f t="shared" si="32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32"/>
        <v>0</v>
      </c>
      <c r="U140" s="146">
        <f t="shared" si="32"/>
        <v>0</v>
      </c>
      <c r="V140" s="146">
        <f t="shared" si="32"/>
        <v>0</v>
      </c>
      <c r="W140" s="146">
        <f t="shared" si="32"/>
        <v>0</v>
      </c>
      <c r="X140" s="146">
        <f t="shared" si="32"/>
        <v>0</v>
      </c>
      <c r="Y140" s="146">
        <f t="shared" si="32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32"/>
        <v>0</v>
      </c>
      <c r="U141" s="146">
        <f t="shared" si="32"/>
        <v>0</v>
      </c>
      <c r="V141" s="146">
        <f t="shared" si="32"/>
        <v>0</v>
      </c>
      <c r="W141" s="146">
        <f t="shared" si="32"/>
        <v>0</v>
      </c>
      <c r="X141" s="146">
        <f t="shared" si="32"/>
        <v>0</v>
      </c>
      <c r="Y141" s="146">
        <f t="shared" si="32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32"/>
        <v>0</v>
      </c>
      <c r="U142" s="146">
        <f t="shared" si="32"/>
        <v>0</v>
      </c>
      <c r="V142" s="146">
        <f t="shared" si="32"/>
        <v>0</v>
      </c>
      <c r="W142" s="146">
        <f t="shared" si="32"/>
        <v>0</v>
      </c>
      <c r="X142" s="146">
        <f t="shared" si="32"/>
        <v>0</v>
      </c>
      <c r="Y142" s="146">
        <f t="shared" si="32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32"/>
        <v>0</v>
      </c>
      <c r="U143" s="146">
        <f t="shared" si="32"/>
        <v>0</v>
      </c>
      <c r="V143" s="146">
        <f t="shared" si="32"/>
        <v>0</v>
      </c>
      <c r="W143" s="146">
        <f t="shared" si="32"/>
        <v>0</v>
      </c>
      <c r="X143" s="146">
        <f t="shared" si="32"/>
        <v>0</v>
      </c>
      <c r="Y143" s="146">
        <f t="shared" si="32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32"/>
        <v>0</v>
      </c>
      <c r="U144" s="146">
        <f t="shared" si="32"/>
        <v>0</v>
      </c>
      <c r="V144" s="146">
        <f t="shared" si="32"/>
        <v>0</v>
      </c>
      <c r="W144" s="146">
        <f t="shared" si="32"/>
        <v>0</v>
      </c>
      <c r="X144" s="146">
        <f t="shared" si="32"/>
        <v>0</v>
      </c>
      <c r="Y144" s="146">
        <f t="shared" si="32"/>
        <v>0</v>
      </c>
      <c r="Z144"/>
      <c r="AA144"/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32"/>
        <v>0</v>
      </c>
      <c r="U145" s="146">
        <f t="shared" si="32"/>
        <v>0</v>
      </c>
      <c r="V145" s="146">
        <f t="shared" si="32"/>
        <v>0</v>
      </c>
      <c r="W145" s="146">
        <f t="shared" si="32"/>
        <v>0</v>
      </c>
      <c r="X145" s="146">
        <f t="shared" si="32"/>
        <v>0</v>
      </c>
      <c r="Y145" s="146">
        <f t="shared" si="32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32"/>
        <v>0</v>
      </c>
      <c r="U146" s="146">
        <f t="shared" si="32"/>
        <v>0</v>
      </c>
      <c r="V146" s="146">
        <f t="shared" si="32"/>
        <v>0</v>
      </c>
      <c r="W146" s="146">
        <f t="shared" si="32"/>
        <v>0</v>
      </c>
      <c r="X146" s="146">
        <f t="shared" si="32"/>
        <v>0</v>
      </c>
      <c r="Y146" s="146">
        <f t="shared" si="32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33">T6</f>
        <v>Cost estimate 2024</v>
      </c>
      <c r="U149" s="145" t="str">
        <f t="shared" si="33"/>
        <v>Cost estimate 2025</v>
      </c>
      <c r="V149" s="145" t="str">
        <f t="shared" si="33"/>
        <v>Cost estimate 2026</v>
      </c>
      <c r="W149" s="145" t="str">
        <f t="shared" si="33"/>
        <v>Cost estimate 2027</v>
      </c>
      <c r="X149" s="145" t="str">
        <f t="shared" si="33"/>
        <v>Cost estimate 2028</v>
      </c>
      <c r="Y149" s="145" t="str">
        <f t="shared" si="33"/>
        <v>TotalOver5Years</v>
      </c>
      <c r="Z149" s="191">
        <f>SUM(Y150:Y153)</f>
        <v>228600</v>
      </c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 t="shared" ref="T150:Y153" si="34">SUMIF($H$7:$H$106,$S150,T$7:T$106)</f>
        <v>0</v>
      </c>
      <c r="U150" s="146">
        <f t="shared" si="34"/>
        <v>228600</v>
      </c>
      <c r="V150" s="146">
        <f t="shared" si="34"/>
        <v>0</v>
      </c>
      <c r="W150" s="146">
        <f t="shared" si="34"/>
        <v>0</v>
      </c>
      <c r="X150" s="146">
        <f t="shared" si="34"/>
        <v>0</v>
      </c>
      <c r="Y150" s="146">
        <f t="shared" si="34"/>
        <v>228600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 t="shared" si="34"/>
        <v>0</v>
      </c>
      <c r="U151" s="146">
        <f t="shared" si="34"/>
        <v>0</v>
      </c>
      <c r="V151" s="146">
        <f t="shared" si="34"/>
        <v>0</v>
      </c>
      <c r="W151" s="146">
        <f t="shared" si="34"/>
        <v>0</v>
      </c>
      <c r="X151" s="146">
        <f t="shared" si="34"/>
        <v>0</v>
      </c>
      <c r="Y151" s="146">
        <f t="shared" si="34"/>
        <v>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 t="shared" si="34"/>
        <v>0</v>
      </c>
      <c r="U152" s="146">
        <f t="shared" si="34"/>
        <v>0</v>
      </c>
      <c r="V152" s="146">
        <f t="shared" si="34"/>
        <v>0</v>
      </c>
      <c r="W152" s="146">
        <f t="shared" si="34"/>
        <v>0</v>
      </c>
      <c r="X152" s="146">
        <f t="shared" si="34"/>
        <v>0</v>
      </c>
      <c r="Y152" s="146">
        <f t="shared" si="34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 t="shared" si="34"/>
        <v>0</v>
      </c>
      <c r="U153" s="146">
        <f t="shared" si="34"/>
        <v>0</v>
      </c>
      <c r="V153" s="146">
        <f t="shared" si="34"/>
        <v>0</v>
      </c>
      <c r="W153" s="146">
        <f t="shared" si="34"/>
        <v>0</v>
      </c>
      <c r="X153" s="146">
        <f t="shared" si="34"/>
        <v>0</v>
      </c>
      <c r="Y153" s="146">
        <f t="shared" si="34"/>
        <v>0</v>
      </c>
      <c r="Z153"/>
      <c r="AA153"/>
      <c r="AB153"/>
    </row>
    <row r="154" spans="1:28" s="37" customFormat="1" x14ac:dyDescent="0.25">
      <c r="A154" s="141"/>
      <c r="B154" s="141"/>
      <c r="C154" s="52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35">T6</f>
        <v>Cost estimate 2024</v>
      </c>
      <c r="U156" s="145" t="str">
        <f t="shared" si="35"/>
        <v>Cost estimate 2025</v>
      </c>
      <c r="V156" s="145" t="str">
        <f t="shared" si="35"/>
        <v>Cost estimate 2026</v>
      </c>
      <c r="W156" s="145" t="str">
        <f t="shared" si="35"/>
        <v>Cost estimate 2027</v>
      </c>
      <c r="X156" s="145" t="str">
        <f t="shared" si="35"/>
        <v>Cost estimate 2028</v>
      </c>
      <c r="Y156" s="145" t="str">
        <f t="shared" si="35"/>
        <v>TotalOver5Years</v>
      </c>
      <c r="Z156" s="191">
        <f>SUM(Y157:Y179)</f>
        <v>228600</v>
      </c>
      <c r="AA156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 t="shared" ref="T157:Y166" si="36">SUMIF($G$7:$G$106,$S157,T$7:T$106)</f>
        <v>0</v>
      </c>
      <c r="U157" s="146">
        <f t="shared" si="36"/>
        <v>0</v>
      </c>
      <c r="V157" s="146">
        <f t="shared" si="36"/>
        <v>0</v>
      </c>
      <c r="W157" s="146">
        <f t="shared" si="36"/>
        <v>0</v>
      </c>
      <c r="X157" s="146">
        <f t="shared" si="36"/>
        <v>0</v>
      </c>
      <c r="Y157" s="146">
        <f t="shared" si="36"/>
        <v>0</v>
      </c>
      <c r="Z157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si="36"/>
        <v>0</v>
      </c>
      <c r="U158" s="146">
        <f t="shared" si="36"/>
        <v>0</v>
      </c>
      <c r="V158" s="146">
        <f t="shared" si="36"/>
        <v>0</v>
      </c>
      <c r="W158" s="146">
        <f t="shared" si="36"/>
        <v>0</v>
      </c>
      <c r="X158" s="146">
        <f t="shared" si="36"/>
        <v>0</v>
      </c>
      <c r="Y158" s="146">
        <f t="shared" si="36"/>
        <v>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36"/>
        <v>0</v>
      </c>
      <c r="U159" s="146">
        <f t="shared" si="36"/>
        <v>0</v>
      </c>
      <c r="V159" s="146">
        <f t="shared" si="36"/>
        <v>0</v>
      </c>
      <c r="W159" s="146">
        <f t="shared" si="36"/>
        <v>0</v>
      </c>
      <c r="X159" s="146">
        <f t="shared" si="36"/>
        <v>0</v>
      </c>
      <c r="Y159" s="146">
        <f t="shared" si="36"/>
        <v>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36"/>
        <v>0</v>
      </c>
      <c r="U160" s="146">
        <f t="shared" si="36"/>
        <v>228600</v>
      </c>
      <c r="V160" s="146">
        <f t="shared" si="36"/>
        <v>0</v>
      </c>
      <c r="W160" s="146">
        <f t="shared" si="36"/>
        <v>0</v>
      </c>
      <c r="X160" s="146">
        <f t="shared" si="36"/>
        <v>0</v>
      </c>
      <c r="Y160" s="146">
        <f t="shared" si="36"/>
        <v>228600</v>
      </c>
      <c r="Z160"/>
      <c r="AA160"/>
    </row>
    <row r="161" spans="19:27" x14ac:dyDescent="0.25">
      <c r="S161" s="145" t="str">
        <f>'Basic Input for Tool'!$E$69</f>
        <v>Other 2</v>
      </c>
      <c r="T161" s="146">
        <f t="shared" si="36"/>
        <v>0</v>
      </c>
      <c r="U161" s="146">
        <f t="shared" si="36"/>
        <v>0</v>
      </c>
      <c r="V161" s="146">
        <f t="shared" si="36"/>
        <v>0</v>
      </c>
      <c r="W161" s="146">
        <f t="shared" si="36"/>
        <v>0</v>
      </c>
      <c r="X161" s="146">
        <f t="shared" si="36"/>
        <v>0</v>
      </c>
      <c r="Y161" s="146">
        <f t="shared" si="36"/>
        <v>0</v>
      </c>
      <c r="Z161"/>
      <c r="AA161"/>
    </row>
    <row r="162" spans="19:27" x14ac:dyDescent="0.25">
      <c r="S162" s="145" t="str">
        <f>'Basic Input for Tool'!$E$70</f>
        <v>Other 3</v>
      </c>
      <c r="T162" s="146">
        <f t="shared" si="36"/>
        <v>0</v>
      </c>
      <c r="U162" s="146">
        <f t="shared" si="36"/>
        <v>0</v>
      </c>
      <c r="V162" s="146">
        <f t="shared" si="36"/>
        <v>0</v>
      </c>
      <c r="W162" s="146">
        <f t="shared" si="36"/>
        <v>0</v>
      </c>
      <c r="X162" s="146">
        <f t="shared" si="36"/>
        <v>0</v>
      </c>
      <c r="Y162" s="146">
        <f t="shared" si="36"/>
        <v>0</v>
      </c>
      <c r="Z162"/>
      <c r="AA162"/>
    </row>
    <row r="163" spans="19:27" x14ac:dyDescent="0.25">
      <c r="S163" s="145" t="str">
        <f>'Basic Input for Tool'!$E$71</f>
        <v>Other 4</v>
      </c>
      <c r="T163" s="146">
        <f t="shared" si="36"/>
        <v>0</v>
      </c>
      <c r="U163" s="146">
        <f t="shared" si="36"/>
        <v>0</v>
      </c>
      <c r="V163" s="146">
        <f t="shared" si="36"/>
        <v>0</v>
      </c>
      <c r="W163" s="146">
        <f t="shared" si="36"/>
        <v>0</v>
      </c>
      <c r="X163" s="146">
        <f t="shared" si="36"/>
        <v>0</v>
      </c>
      <c r="Y163" s="146">
        <f t="shared" si="36"/>
        <v>0</v>
      </c>
      <c r="Z163"/>
      <c r="AA163"/>
    </row>
    <row r="164" spans="19:27" x14ac:dyDescent="0.25">
      <c r="S164" s="145" t="str">
        <f>'Basic Input for Tool'!$E$72</f>
        <v>Other 5</v>
      </c>
      <c r="T164" s="146">
        <f t="shared" si="36"/>
        <v>0</v>
      </c>
      <c r="U164" s="146">
        <f t="shared" si="36"/>
        <v>0</v>
      </c>
      <c r="V164" s="146">
        <f t="shared" si="36"/>
        <v>0</v>
      </c>
      <c r="W164" s="146">
        <f t="shared" si="36"/>
        <v>0</v>
      </c>
      <c r="X164" s="146">
        <f t="shared" si="36"/>
        <v>0</v>
      </c>
      <c r="Y164" s="146">
        <f t="shared" si="36"/>
        <v>0</v>
      </c>
      <c r="Z164"/>
      <c r="AA164"/>
    </row>
    <row r="165" spans="19:27" x14ac:dyDescent="0.25">
      <c r="S165" s="145" t="str">
        <f>'Basic Input for Tool'!$E$73</f>
        <v>Other 6</v>
      </c>
      <c r="T165" s="146">
        <f t="shared" si="36"/>
        <v>0</v>
      </c>
      <c r="U165" s="146">
        <f t="shared" si="36"/>
        <v>0</v>
      </c>
      <c r="V165" s="146">
        <f t="shared" si="36"/>
        <v>0</v>
      </c>
      <c r="W165" s="146">
        <f t="shared" si="36"/>
        <v>0</v>
      </c>
      <c r="X165" s="146">
        <f t="shared" si="36"/>
        <v>0</v>
      </c>
      <c r="Y165" s="146">
        <f t="shared" si="36"/>
        <v>0</v>
      </c>
      <c r="Z165"/>
      <c r="AA165"/>
    </row>
    <row r="166" spans="19:27" x14ac:dyDescent="0.25">
      <c r="S166" s="145" t="str">
        <f>'Basic Input for Tool'!$E74</f>
        <v>Other 7</v>
      </c>
      <c r="T166" s="146">
        <f t="shared" si="36"/>
        <v>0</v>
      </c>
      <c r="U166" s="146">
        <f t="shared" si="36"/>
        <v>0</v>
      </c>
      <c r="V166" s="146">
        <f t="shared" si="36"/>
        <v>0</v>
      </c>
      <c r="W166" s="146">
        <f t="shared" si="36"/>
        <v>0</v>
      </c>
      <c r="X166" s="146">
        <f t="shared" si="36"/>
        <v>0</v>
      </c>
      <c r="Y166" s="146">
        <f t="shared" si="36"/>
        <v>0</v>
      </c>
      <c r="Z166"/>
      <c r="AA166"/>
    </row>
    <row r="167" spans="19:27" x14ac:dyDescent="0.25">
      <c r="S167" s="145" t="str">
        <f>'Basic Input for Tool'!$E75</f>
        <v>Other 8</v>
      </c>
      <c r="T167" s="146">
        <f t="shared" ref="T167:Y179" si="37">SUMIF($G$7:$G$106,$S167,T$7:T$106)</f>
        <v>0</v>
      </c>
      <c r="U167" s="146">
        <f t="shared" si="37"/>
        <v>0</v>
      </c>
      <c r="V167" s="146">
        <f t="shared" si="37"/>
        <v>0</v>
      </c>
      <c r="W167" s="146">
        <f t="shared" si="37"/>
        <v>0</v>
      </c>
      <c r="X167" s="146">
        <f t="shared" si="37"/>
        <v>0</v>
      </c>
      <c r="Y167" s="146">
        <f t="shared" si="37"/>
        <v>0</v>
      </c>
      <c r="Z167"/>
      <c r="AA167"/>
    </row>
    <row r="168" spans="19:27" x14ac:dyDescent="0.25">
      <c r="S168" s="145" t="str">
        <f>'Basic Input for Tool'!$E76</f>
        <v>Other 9</v>
      </c>
      <c r="T168" s="146">
        <f t="shared" si="37"/>
        <v>0</v>
      </c>
      <c r="U168" s="146">
        <f t="shared" si="37"/>
        <v>0</v>
      </c>
      <c r="V168" s="146">
        <f t="shared" si="37"/>
        <v>0</v>
      </c>
      <c r="W168" s="146">
        <f t="shared" si="37"/>
        <v>0</v>
      </c>
      <c r="X168" s="146">
        <f t="shared" si="37"/>
        <v>0</v>
      </c>
      <c r="Y168" s="146">
        <f t="shared" si="37"/>
        <v>0</v>
      </c>
      <c r="Z168"/>
      <c r="AA168"/>
    </row>
    <row r="169" spans="19:27" x14ac:dyDescent="0.25">
      <c r="S169" s="145" t="str">
        <f>'Basic Input for Tool'!$E77</f>
        <v>Other 10</v>
      </c>
      <c r="T169" s="146">
        <f t="shared" si="37"/>
        <v>0</v>
      </c>
      <c r="U169" s="146">
        <f t="shared" si="37"/>
        <v>0</v>
      </c>
      <c r="V169" s="146">
        <f t="shared" si="37"/>
        <v>0</v>
      </c>
      <c r="W169" s="146">
        <f t="shared" si="37"/>
        <v>0</v>
      </c>
      <c r="X169" s="146">
        <f t="shared" si="37"/>
        <v>0</v>
      </c>
      <c r="Y169" s="146">
        <f t="shared" si="37"/>
        <v>0</v>
      </c>
      <c r="Z169"/>
      <c r="AA169"/>
    </row>
    <row r="170" spans="19:27" x14ac:dyDescent="0.25">
      <c r="S170" s="145" t="str">
        <f>'Basic Input for Tool'!$E78</f>
        <v>Other 11</v>
      </c>
      <c r="T170" s="146">
        <f t="shared" si="37"/>
        <v>0</v>
      </c>
      <c r="U170" s="146">
        <f t="shared" si="37"/>
        <v>0</v>
      </c>
      <c r="V170" s="146">
        <f t="shared" si="37"/>
        <v>0</v>
      </c>
      <c r="W170" s="146">
        <f t="shared" si="37"/>
        <v>0</v>
      </c>
      <c r="X170" s="146">
        <f t="shared" si="37"/>
        <v>0</v>
      </c>
      <c r="Y170" s="146">
        <f t="shared" si="37"/>
        <v>0</v>
      </c>
      <c r="Z170"/>
      <c r="AA170"/>
    </row>
    <row r="171" spans="19:27" x14ac:dyDescent="0.25">
      <c r="S171" s="145" t="str">
        <f>'Basic Input for Tool'!$E79</f>
        <v>Other 12</v>
      </c>
      <c r="T171" s="146">
        <f t="shared" si="37"/>
        <v>0</v>
      </c>
      <c r="U171" s="146">
        <f t="shared" si="37"/>
        <v>0</v>
      </c>
      <c r="V171" s="146">
        <f t="shared" si="37"/>
        <v>0</v>
      </c>
      <c r="W171" s="146">
        <f t="shared" si="37"/>
        <v>0</v>
      </c>
      <c r="X171" s="146">
        <f t="shared" si="37"/>
        <v>0</v>
      </c>
      <c r="Y171" s="146">
        <f t="shared" si="37"/>
        <v>0</v>
      </c>
      <c r="Z171"/>
      <c r="AA171"/>
    </row>
    <row r="172" spans="19:27" x14ac:dyDescent="0.25">
      <c r="S172" s="145" t="str">
        <f>'Basic Input for Tool'!$E80</f>
        <v>Other 13</v>
      </c>
      <c r="T172" s="146">
        <f t="shared" si="37"/>
        <v>0</v>
      </c>
      <c r="U172" s="146">
        <f t="shared" si="37"/>
        <v>0</v>
      </c>
      <c r="V172" s="146">
        <f t="shared" si="37"/>
        <v>0</v>
      </c>
      <c r="W172" s="146">
        <f t="shared" si="37"/>
        <v>0</v>
      </c>
      <c r="X172" s="146">
        <f t="shared" si="37"/>
        <v>0</v>
      </c>
      <c r="Y172" s="146">
        <f t="shared" si="37"/>
        <v>0</v>
      </c>
      <c r="Z172"/>
      <c r="AA172"/>
    </row>
    <row r="173" spans="19:27" x14ac:dyDescent="0.25">
      <c r="S173" s="145" t="str">
        <f>'Basic Input for Tool'!$E81</f>
        <v>Other 14</v>
      </c>
      <c r="T173" s="146">
        <f t="shared" si="37"/>
        <v>0</v>
      </c>
      <c r="U173" s="146">
        <f t="shared" si="37"/>
        <v>0</v>
      </c>
      <c r="V173" s="146">
        <f t="shared" si="37"/>
        <v>0</v>
      </c>
      <c r="W173" s="146">
        <f t="shared" si="37"/>
        <v>0</v>
      </c>
      <c r="X173" s="146">
        <f t="shared" si="37"/>
        <v>0</v>
      </c>
      <c r="Y173" s="146">
        <f t="shared" si="37"/>
        <v>0</v>
      </c>
      <c r="Z173"/>
      <c r="AA173"/>
    </row>
    <row r="174" spans="19:27" x14ac:dyDescent="0.25">
      <c r="S174" s="145" t="str">
        <f>'Basic Input for Tool'!$E82</f>
        <v>Other 15</v>
      </c>
      <c r="T174" s="146">
        <f t="shared" si="37"/>
        <v>0</v>
      </c>
      <c r="U174" s="146">
        <f t="shared" si="37"/>
        <v>0</v>
      </c>
      <c r="V174" s="146">
        <f t="shared" si="37"/>
        <v>0</v>
      </c>
      <c r="W174" s="146">
        <f t="shared" si="37"/>
        <v>0</v>
      </c>
      <c r="X174" s="146">
        <f t="shared" si="37"/>
        <v>0</v>
      </c>
      <c r="Y174" s="146">
        <f t="shared" si="37"/>
        <v>0</v>
      </c>
      <c r="Z174"/>
      <c r="AA174"/>
    </row>
    <row r="175" spans="19:27" x14ac:dyDescent="0.25">
      <c r="S175" s="145" t="str">
        <f>'Basic Input for Tool'!$E83</f>
        <v>Other 16</v>
      </c>
      <c r="T175" s="146">
        <f t="shared" si="37"/>
        <v>0</v>
      </c>
      <c r="U175" s="146">
        <f t="shared" si="37"/>
        <v>0</v>
      </c>
      <c r="V175" s="146">
        <f t="shared" si="37"/>
        <v>0</v>
      </c>
      <c r="W175" s="146">
        <f t="shared" si="37"/>
        <v>0</v>
      </c>
      <c r="X175" s="146">
        <f t="shared" si="37"/>
        <v>0</v>
      </c>
      <c r="Y175" s="146">
        <f t="shared" si="37"/>
        <v>0</v>
      </c>
      <c r="Z175"/>
      <c r="AA175"/>
    </row>
    <row r="176" spans="19:27" x14ac:dyDescent="0.25">
      <c r="S176" s="145" t="str">
        <f>'Basic Input for Tool'!$E84</f>
        <v>Other 17</v>
      </c>
      <c r="T176" s="146">
        <f t="shared" si="37"/>
        <v>0</v>
      </c>
      <c r="U176" s="146">
        <f t="shared" si="37"/>
        <v>0</v>
      </c>
      <c r="V176" s="146">
        <f t="shared" si="37"/>
        <v>0</v>
      </c>
      <c r="W176" s="146">
        <f t="shared" si="37"/>
        <v>0</v>
      </c>
      <c r="X176" s="146">
        <f t="shared" si="37"/>
        <v>0</v>
      </c>
      <c r="Y176" s="146">
        <f t="shared" si="37"/>
        <v>0</v>
      </c>
      <c r="Z176"/>
      <c r="AA176"/>
    </row>
    <row r="177" spans="1:27" x14ac:dyDescent="0.25">
      <c r="S177" s="145" t="str">
        <f>'Basic Input for Tool'!$E85</f>
        <v>Other 18</v>
      </c>
      <c r="T177" s="146">
        <f t="shared" si="37"/>
        <v>0</v>
      </c>
      <c r="U177" s="146">
        <f t="shared" si="37"/>
        <v>0</v>
      </c>
      <c r="V177" s="146">
        <f t="shared" si="37"/>
        <v>0</v>
      </c>
      <c r="W177" s="146">
        <f t="shared" si="37"/>
        <v>0</v>
      </c>
      <c r="X177" s="146">
        <f t="shared" si="37"/>
        <v>0</v>
      </c>
      <c r="Y177" s="146">
        <f t="shared" si="37"/>
        <v>0</v>
      </c>
      <c r="Z177"/>
      <c r="AA177"/>
    </row>
    <row r="178" spans="1:27" x14ac:dyDescent="0.25">
      <c r="S178" s="145" t="str">
        <f>'Basic Input for Tool'!$E86</f>
        <v>Other 19</v>
      </c>
      <c r="T178" s="146">
        <f t="shared" si="37"/>
        <v>0</v>
      </c>
      <c r="U178" s="146">
        <f t="shared" si="37"/>
        <v>0</v>
      </c>
      <c r="V178" s="146">
        <f t="shared" si="37"/>
        <v>0</v>
      </c>
      <c r="W178" s="146">
        <f t="shared" si="37"/>
        <v>0</v>
      </c>
      <c r="X178" s="146">
        <f t="shared" si="37"/>
        <v>0</v>
      </c>
      <c r="Y178" s="146">
        <f t="shared" si="37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37"/>
        <v>0</v>
      </c>
      <c r="U179" s="146">
        <f t="shared" si="37"/>
        <v>0</v>
      </c>
      <c r="V179" s="146">
        <f t="shared" si="37"/>
        <v>0</v>
      </c>
      <c r="W179" s="146">
        <f t="shared" si="37"/>
        <v>0</v>
      </c>
      <c r="X179" s="146">
        <f t="shared" si="37"/>
        <v>0</v>
      </c>
      <c r="Y179" s="146">
        <f t="shared" si="37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38">U6</f>
        <v>Cost estimate 2025</v>
      </c>
      <c r="V182" s="145" t="str">
        <f t="shared" si="38"/>
        <v>Cost estimate 2026</v>
      </c>
      <c r="W182" s="145" t="str">
        <f t="shared" si="38"/>
        <v>Cost estimate 2027</v>
      </c>
      <c r="X182" s="145" t="str">
        <f t="shared" si="38"/>
        <v>Cost estimate 2028</v>
      </c>
      <c r="Y182" s="145" t="str">
        <f t="shared" si="38"/>
        <v>TotalOver5Years</v>
      </c>
      <c r="Z182" s="191">
        <f>SUM(Y183:Y184)</f>
        <v>228600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0</v>
      </c>
      <c r="U183" s="146">
        <f>SUM(SUMIFS(U$7:U$106,$L7:$L106,{"yes","y","funded"}))</f>
        <v>228600</v>
      </c>
      <c r="V183" s="146">
        <f>SUM(SUMIFS(V$7:V$106,$L7:$L106,{"yes","y","funded"}))</f>
        <v>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228600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0</v>
      </c>
      <c r="U184" s="146">
        <f>SUM(SUMIFS(U$7:U$106,$L7:$L106,{"no","n","not funded"}))</f>
        <v>0</v>
      </c>
      <c r="V184" s="146">
        <f>SUM(SUMIFS(V$7:V$106,$L7:$L106,{"no","n","not funded"}))</f>
        <v>0</v>
      </c>
      <c r="W184" s="146">
        <f>SUM(SUMIFS(W$7:W$106,$L7:$L106,{"no","n","not funded"}))</f>
        <v>0</v>
      </c>
      <c r="X184" s="146">
        <f>SUM(SUMIFS(X$7:X$106,$L7:$L106,{"no","n","not funded"}))</f>
        <v>0</v>
      </c>
      <c r="Y184" s="146">
        <f>SUM(SUMIFS(Y$7:Y$106,$L7:$L106,{"no","n","not funded"}))</f>
        <v>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</row>
    <row r="188" spans="1:27" x14ac:dyDescent="0.25">
      <c r="A188" s="37"/>
      <c r="B188" s="37"/>
    </row>
    <row r="189" spans="1:27" x14ac:dyDescent="0.25">
      <c r="A189" s="37"/>
      <c r="B189" s="37"/>
    </row>
    <row r="190" spans="1:27" x14ac:dyDescent="0.25">
      <c r="A190" s="37"/>
      <c r="B190" s="37"/>
    </row>
    <row r="191" spans="1:27" x14ac:dyDescent="0.25">
      <c r="A191" s="37"/>
      <c r="B191" s="37"/>
    </row>
    <row r="192" spans="1:27" x14ac:dyDescent="0.25">
      <c r="A192" s="37"/>
      <c r="B192" s="37"/>
    </row>
    <row r="193" spans="1:2" x14ac:dyDescent="0.25">
      <c r="A193" s="37"/>
      <c r="B193" s="37"/>
    </row>
    <row r="194" spans="1:2" x14ac:dyDescent="0.25">
      <c r="A194" s="37"/>
      <c r="B194" s="37"/>
    </row>
    <row r="195" spans="1:2" x14ac:dyDescent="0.25">
      <c r="A195" s="37"/>
      <c r="B195" s="37"/>
    </row>
    <row r="196" spans="1:2" x14ac:dyDescent="0.25">
      <c r="A196" s="37"/>
      <c r="B196" s="37"/>
    </row>
    <row r="197" spans="1:2" x14ac:dyDescent="0.25">
      <c r="A197" s="37"/>
      <c r="B197" s="37"/>
    </row>
    <row r="198" spans="1:2" x14ac:dyDescent="0.25">
      <c r="A198" s="37"/>
      <c r="B198" s="37"/>
    </row>
    <row r="199" spans="1:2" x14ac:dyDescent="0.25">
      <c r="A199" s="37"/>
      <c r="B199" s="37"/>
    </row>
    <row r="200" spans="1:2" x14ac:dyDescent="0.25">
      <c r="A200" s="37"/>
      <c r="B200" s="37"/>
    </row>
    <row r="201" spans="1:2" x14ac:dyDescent="0.25">
      <c r="A201" s="37"/>
      <c r="B201" s="37"/>
    </row>
    <row r="202" spans="1:2" x14ac:dyDescent="0.25">
      <c r="A202" s="37"/>
      <c r="B202" s="37"/>
    </row>
    <row r="203" spans="1:2" x14ac:dyDescent="0.25">
      <c r="A203" s="37"/>
      <c r="B203" s="37"/>
    </row>
    <row r="204" spans="1:2" x14ac:dyDescent="0.25">
      <c r="A204" s="37"/>
      <c r="B204" s="37"/>
    </row>
    <row r="205" spans="1:2" x14ac:dyDescent="0.25">
      <c r="A205" s="37"/>
      <c r="B205" s="37"/>
    </row>
    <row r="206" spans="1:2" x14ac:dyDescent="0.25">
      <c r="A206" s="37"/>
      <c r="B206" s="37"/>
    </row>
    <row r="207" spans="1:2" x14ac:dyDescent="0.25">
      <c r="A207" s="37"/>
      <c r="B207" s="37"/>
    </row>
    <row r="208" spans="1:2" x14ac:dyDescent="0.25">
      <c r="A208" s="37"/>
      <c r="B208" s="37"/>
    </row>
  </sheetData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disablePrompts="1"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0C00-000000000000}"/>
  </dataValidation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8">
    <tabColor theme="6" tint="0.59999389629810485"/>
  </sheetPr>
  <dimension ref="A1:XFC208"/>
  <sheetViews>
    <sheetView topLeftCell="D1" zoomScale="70" zoomScaleNormal="70" workbookViewId="0">
      <selection activeCell="N7" sqref="N7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9" width="6.42578125" style="37" bestFit="1" customWidth="1"/>
    <col min="20" max="24" width="18.85546875" style="37" bestFit="1" customWidth="1"/>
    <col min="25" max="25" width="16.5703125" style="37" bestFit="1" customWidth="1"/>
    <col min="26" max="26" width="14.5703125" style="37" customWidth="1"/>
    <col min="27" max="27" width="14.5703125" style="37" bestFit="1" customWidth="1"/>
  </cols>
  <sheetData>
    <row r="1" spans="1:193 16371:16383" x14ac:dyDescent="0.25">
      <c r="A1" s="136" t="str">
        <f>IF(ISNA(VLOOKUP(CountryName,CountriesCodes,2,FALSE))=TRUE,"",VLOOKUP(CountryName,CountriesCodes,2,FALSE)&amp; "NLF")</f>
        <v>ETH NLF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</row>
    <row r="5" spans="1:193 16371:16383" ht="46.5" x14ac:dyDescent="0.25">
      <c r="A5" s="139"/>
      <c r="B5" s="40" t="s">
        <v>598</v>
      </c>
      <c r="C5" s="41" t="s">
        <v>761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1</v>
      </c>
      <c r="AH6">
        <f>COUNTA($N7:$N106)</f>
        <v>1</v>
      </c>
    </row>
    <row r="7" spans="1:193 16371:16383" ht="31.5" x14ac:dyDescent="0.25">
      <c r="A7" s="143"/>
      <c r="B7" s="48"/>
      <c r="C7" s="48"/>
      <c r="D7" s="48"/>
      <c r="E7" s="48"/>
      <c r="F7" s="48" t="s">
        <v>821</v>
      </c>
      <c r="G7" s="48" t="s">
        <v>781</v>
      </c>
      <c r="H7" s="48" t="s">
        <v>32</v>
      </c>
      <c r="I7" s="48"/>
      <c r="J7" s="48"/>
      <c r="K7" s="48"/>
      <c r="L7" s="48" t="s">
        <v>725</v>
      </c>
      <c r="M7" s="48" t="s">
        <v>786</v>
      </c>
      <c r="N7" s="205">
        <f>(((($AN7-$AO7)*$AP7*$AQ7+$AO7*($AP7+ExtraDaysFar)*$AR7)+($AS7*$AP7)+($AT7+$AU7)*$AP7*$AN7+$AV7*$AN7))+($AW7*$AZ7*$AX7+$AW7*$BA7*$AZ7+$AY7+$AN7*$BB7)+$BC7*$AP7+$BH7+$BI7</f>
        <v>42500</v>
      </c>
      <c r="O7" s="47"/>
      <c r="P7" s="50">
        <v>1</v>
      </c>
      <c r="Q7" s="50"/>
      <c r="R7" s="50"/>
      <c r="S7" s="50"/>
      <c r="T7" s="51">
        <f t="shared" ref="T7:X7" si="1">IF($N7="Pending",0,$N7*O7)</f>
        <v>0</v>
      </c>
      <c r="U7" s="51">
        <f t="shared" si="1"/>
        <v>42500</v>
      </c>
      <c r="V7" s="51">
        <f t="shared" si="1"/>
        <v>0</v>
      </c>
      <c r="W7" s="51">
        <f t="shared" si="1"/>
        <v>0</v>
      </c>
      <c r="X7" s="51">
        <f t="shared" si="1"/>
        <v>0</v>
      </c>
      <c r="Y7" s="51">
        <f t="shared" ref="Y7" si="2">SUM(T7:X7)</f>
        <v>42500</v>
      </c>
      <c r="Z7" s="49" t="s">
        <v>665</v>
      </c>
      <c r="AA7" s="49" t="s">
        <v>591</v>
      </c>
      <c r="AB7" s="15"/>
      <c r="AC7" s="15"/>
      <c r="AD7" s="15"/>
      <c r="AE7" s="15"/>
      <c r="AL7" t="s">
        <v>665</v>
      </c>
      <c r="AN7">
        <v>100</v>
      </c>
      <c r="AO7">
        <v>0</v>
      </c>
      <c r="AP7">
        <v>1</v>
      </c>
      <c r="AQ7">
        <v>0</v>
      </c>
      <c r="AR7">
        <v>1480</v>
      </c>
      <c r="AS7">
        <v>3500</v>
      </c>
      <c r="AT7">
        <v>250</v>
      </c>
      <c r="AU7">
        <v>80</v>
      </c>
      <c r="AV7">
        <v>60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 t="s">
        <v>32</v>
      </c>
      <c r="BE7" t="s">
        <v>591</v>
      </c>
      <c r="BF7" t="s">
        <v>665</v>
      </c>
      <c r="BG7" t="s">
        <v>781</v>
      </c>
      <c r="BH7">
        <v>0</v>
      </c>
      <c r="BI7">
        <v>0</v>
      </c>
    </row>
    <row r="8" spans="1:193 16371:16383" x14ac:dyDescent="0.25">
      <c r="A8" s="143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205"/>
      <c r="O8" s="47"/>
      <c r="P8" s="50"/>
      <c r="Q8" s="50"/>
      <c r="R8" s="50"/>
      <c r="S8" s="50"/>
      <c r="T8" s="51">
        <f t="shared" ref="T8:T71" si="3">IF($N8="Pending",0,$N8*O8)</f>
        <v>0</v>
      </c>
      <c r="U8" s="51">
        <f t="shared" ref="U8:U71" si="4">IF($N8="Pending",0,$N8*P8)</f>
        <v>0</v>
      </c>
      <c r="V8" s="51">
        <f t="shared" ref="V8:V71" si="5">IF($N8="Pending",0,$N8*Q8)</f>
        <v>0</v>
      </c>
      <c r="W8" s="51">
        <f t="shared" ref="W8:W71" si="6">IF($N8="Pending",0,$N8*R8)</f>
        <v>0</v>
      </c>
      <c r="X8" s="51">
        <f t="shared" ref="X8:X71" si="7">IF($N8="Pending",0,$N8*S8)</f>
        <v>0</v>
      </c>
      <c r="Y8" s="51">
        <f t="shared" ref="Y8:Y71" si="8">SUM(T8:X8)</f>
        <v>0</v>
      </c>
      <c r="Z8" s="49"/>
      <c r="AA8" s="49"/>
      <c r="AB8" s="15"/>
      <c r="AC8" s="15"/>
      <c r="AD8" s="15"/>
      <c r="AE8" s="15"/>
    </row>
    <row r="9" spans="1:193 16371:16383" x14ac:dyDescent="0.25">
      <c r="A9" s="143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205"/>
      <c r="O9" s="47"/>
      <c r="P9" s="50"/>
      <c r="Q9" s="50"/>
      <c r="R9" s="50"/>
      <c r="S9" s="50"/>
      <c r="T9" s="51">
        <f t="shared" si="3"/>
        <v>0</v>
      </c>
      <c r="U9" s="51">
        <f t="shared" si="4"/>
        <v>0</v>
      </c>
      <c r="V9" s="51">
        <f t="shared" si="5"/>
        <v>0</v>
      </c>
      <c r="W9" s="51">
        <f t="shared" si="6"/>
        <v>0</v>
      </c>
      <c r="X9" s="51">
        <f t="shared" si="7"/>
        <v>0</v>
      </c>
      <c r="Y9" s="51">
        <f t="shared" si="8"/>
        <v>0</v>
      </c>
      <c r="Z9" s="49"/>
      <c r="AA9" s="49"/>
      <c r="AB9" s="15"/>
      <c r="AC9" s="15"/>
      <c r="AD9" s="15"/>
      <c r="AE9" s="15"/>
    </row>
    <row r="10" spans="1:193 16371:16383" x14ac:dyDescent="0.25">
      <c r="A10" s="143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205"/>
      <c r="O10" s="47"/>
      <c r="P10" s="50"/>
      <c r="Q10" s="50"/>
      <c r="R10" s="50"/>
      <c r="S10" s="50"/>
      <c r="T10" s="51">
        <f t="shared" si="3"/>
        <v>0</v>
      </c>
      <c r="U10" s="51">
        <f t="shared" si="4"/>
        <v>0</v>
      </c>
      <c r="V10" s="51">
        <f t="shared" si="5"/>
        <v>0</v>
      </c>
      <c r="W10" s="51">
        <f t="shared" si="6"/>
        <v>0</v>
      </c>
      <c r="X10" s="51">
        <f t="shared" si="7"/>
        <v>0</v>
      </c>
      <c r="Y10" s="51">
        <f t="shared" si="8"/>
        <v>0</v>
      </c>
      <c r="Z10" s="49"/>
      <c r="AA10" s="49"/>
      <c r="AB10" s="15"/>
      <c r="AC10" s="15"/>
      <c r="AD10" s="15"/>
      <c r="AE10" s="15"/>
    </row>
    <row r="11" spans="1:193 16371:16383" x14ac:dyDescent="0.25">
      <c r="A11" s="143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205"/>
      <c r="O11" s="47"/>
      <c r="P11" s="50"/>
      <c r="Q11" s="50"/>
      <c r="R11" s="50"/>
      <c r="S11" s="50"/>
      <c r="T11" s="51">
        <f t="shared" si="3"/>
        <v>0</v>
      </c>
      <c r="U11" s="51">
        <f t="shared" si="4"/>
        <v>0</v>
      </c>
      <c r="V11" s="51">
        <f t="shared" si="5"/>
        <v>0</v>
      </c>
      <c r="W11" s="51">
        <f t="shared" si="6"/>
        <v>0</v>
      </c>
      <c r="X11" s="51">
        <f t="shared" si="7"/>
        <v>0</v>
      </c>
      <c r="Y11" s="51">
        <f t="shared" si="8"/>
        <v>0</v>
      </c>
      <c r="Z11" s="49"/>
      <c r="AA11" s="49"/>
      <c r="AB11" s="15"/>
      <c r="AC11" s="15"/>
      <c r="AD11" s="15"/>
      <c r="AE11" s="15"/>
    </row>
    <row r="12" spans="1:193 16371:16383" x14ac:dyDescent="0.25">
      <c r="A12" s="143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205"/>
      <c r="O12" s="47"/>
      <c r="P12" s="50"/>
      <c r="Q12" s="50"/>
      <c r="R12" s="50"/>
      <c r="S12" s="50"/>
      <c r="T12" s="51">
        <f t="shared" si="3"/>
        <v>0</v>
      </c>
      <c r="U12" s="51">
        <f t="shared" si="4"/>
        <v>0</v>
      </c>
      <c r="V12" s="51">
        <f t="shared" si="5"/>
        <v>0</v>
      </c>
      <c r="W12" s="51">
        <f t="shared" si="6"/>
        <v>0</v>
      </c>
      <c r="X12" s="51">
        <f t="shared" si="7"/>
        <v>0</v>
      </c>
      <c r="Y12" s="51">
        <f t="shared" si="8"/>
        <v>0</v>
      </c>
      <c r="Z12" s="49"/>
      <c r="AA12" s="49"/>
      <c r="AB12" s="15"/>
      <c r="AC12" s="15"/>
      <c r="AD12" s="15"/>
      <c r="AE12" s="15"/>
    </row>
    <row r="13" spans="1:193 16371:16383" x14ac:dyDescent="0.25">
      <c r="A13" s="143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205"/>
      <c r="N13" s="205"/>
      <c r="O13" s="47"/>
      <c r="P13" s="50"/>
      <c r="Q13" s="50"/>
      <c r="R13" s="50"/>
      <c r="S13" s="50"/>
      <c r="T13" s="51">
        <f t="shared" si="3"/>
        <v>0</v>
      </c>
      <c r="U13" s="51">
        <f t="shared" si="4"/>
        <v>0</v>
      </c>
      <c r="V13" s="51">
        <f t="shared" si="5"/>
        <v>0</v>
      </c>
      <c r="W13" s="51">
        <f t="shared" si="6"/>
        <v>0</v>
      </c>
      <c r="X13" s="51">
        <f t="shared" si="7"/>
        <v>0</v>
      </c>
      <c r="Y13" s="51">
        <f t="shared" si="8"/>
        <v>0</v>
      </c>
      <c r="Z13" s="49"/>
      <c r="AA13" s="49"/>
      <c r="AB13" s="15"/>
      <c r="AC13" s="15"/>
      <c r="AD13" s="15"/>
      <c r="AE13" s="15"/>
    </row>
    <row r="14" spans="1:193 16371:16383" x14ac:dyDescent="0.25">
      <c r="A14" s="143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205"/>
      <c r="N14" s="205"/>
      <c r="O14" s="47"/>
      <c r="P14" s="50"/>
      <c r="Q14" s="50"/>
      <c r="R14" s="50"/>
      <c r="S14" s="50"/>
      <c r="T14" s="51">
        <f t="shared" si="3"/>
        <v>0</v>
      </c>
      <c r="U14" s="51">
        <f t="shared" si="4"/>
        <v>0</v>
      </c>
      <c r="V14" s="51">
        <f t="shared" si="5"/>
        <v>0</v>
      </c>
      <c r="W14" s="51">
        <f t="shared" si="6"/>
        <v>0</v>
      </c>
      <c r="X14" s="51">
        <f t="shared" si="7"/>
        <v>0</v>
      </c>
      <c r="Y14" s="51">
        <f t="shared" si="8"/>
        <v>0</v>
      </c>
      <c r="Z14" s="49"/>
      <c r="AA14" s="49"/>
      <c r="AB14" s="15"/>
      <c r="AC14" s="15"/>
      <c r="AD14" s="15"/>
      <c r="AE14" s="15"/>
    </row>
    <row r="15" spans="1:193 16371:16383" x14ac:dyDescent="0.25">
      <c r="A15" s="143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205"/>
      <c r="N15" s="205"/>
      <c r="O15" s="47"/>
      <c r="P15" s="50"/>
      <c r="Q15" s="50"/>
      <c r="R15" s="50"/>
      <c r="S15" s="50"/>
      <c r="T15" s="51">
        <f t="shared" si="3"/>
        <v>0</v>
      </c>
      <c r="U15" s="51">
        <f t="shared" si="4"/>
        <v>0</v>
      </c>
      <c r="V15" s="51">
        <f t="shared" si="5"/>
        <v>0</v>
      </c>
      <c r="W15" s="51">
        <f t="shared" si="6"/>
        <v>0</v>
      </c>
      <c r="X15" s="51">
        <f t="shared" si="7"/>
        <v>0</v>
      </c>
      <c r="Y15" s="51">
        <f t="shared" si="8"/>
        <v>0</v>
      </c>
      <c r="Z15" s="49"/>
      <c r="AA15" s="49"/>
      <c r="AB15" s="15"/>
      <c r="AC15" s="15"/>
      <c r="AD15" s="15"/>
      <c r="AE15" s="15"/>
    </row>
    <row r="16" spans="1:193 16371:16383" x14ac:dyDescent="0.25">
      <c r="A16" s="143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205"/>
      <c r="O16" s="47"/>
      <c r="P16" s="50"/>
      <c r="Q16" s="50"/>
      <c r="R16" s="50"/>
      <c r="S16" s="50"/>
      <c r="T16" s="51">
        <f t="shared" si="3"/>
        <v>0</v>
      </c>
      <c r="U16" s="51">
        <f t="shared" si="4"/>
        <v>0</v>
      </c>
      <c r="V16" s="51">
        <f t="shared" si="5"/>
        <v>0</v>
      </c>
      <c r="W16" s="51">
        <f t="shared" si="6"/>
        <v>0</v>
      </c>
      <c r="X16" s="51">
        <f t="shared" si="7"/>
        <v>0</v>
      </c>
      <c r="Y16" s="51">
        <f t="shared" si="8"/>
        <v>0</v>
      </c>
      <c r="Z16" s="49"/>
      <c r="AA16" s="49"/>
      <c r="AB16" s="15"/>
      <c r="AC16" s="15"/>
      <c r="AD16" s="15"/>
      <c r="AE16" s="15"/>
    </row>
    <row r="17" spans="1:31" x14ac:dyDescent="0.25">
      <c r="A17" s="143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205"/>
      <c r="O17" s="47"/>
      <c r="P17" s="50"/>
      <c r="Q17" s="50"/>
      <c r="R17" s="50"/>
      <c r="S17" s="50"/>
      <c r="T17" s="51">
        <f t="shared" si="3"/>
        <v>0</v>
      </c>
      <c r="U17" s="51">
        <f t="shared" si="4"/>
        <v>0</v>
      </c>
      <c r="V17" s="51">
        <f t="shared" si="5"/>
        <v>0</v>
      </c>
      <c r="W17" s="51">
        <f t="shared" si="6"/>
        <v>0</v>
      </c>
      <c r="X17" s="51">
        <f t="shared" si="7"/>
        <v>0</v>
      </c>
      <c r="Y17" s="51">
        <f t="shared" si="8"/>
        <v>0</v>
      </c>
      <c r="Z17" s="49"/>
      <c r="AA17" s="49"/>
      <c r="AB17" s="15"/>
      <c r="AC17" s="15"/>
      <c r="AD17" s="15"/>
      <c r="AE17" s="15"/>
    </row>
    <row r="18" spans="1:31" x14ac:dyDescent="0.25">
      <c r="A18" s="143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205"/>
      <c r="O18" s="47"/>
      <c r="P18" s="50"/>
      <c r="Q18" s="50"/>
      <c r="R18" s="50"/>
      <c r="S18" s="50"/>
      <c r="T18" s="51">
        <f t="shared" si="3"/>
        <v>0</v>
      </c>
      <c r="U18" s="51">
        <f t="shared" si="4"/>
        <v>0</v>
      </c>
      <c r="V18" s="51">
        <f t="shared" si="5"/>
        <v>0</v>
      </c>
      <c r="W18" s="51">
        <f t="shared" si="6"/>
        <v>0</v>
      </c>
      <c r="X18" s="51">
        <f t="shared" si="7"/>
        <v>0</v>
      </c>
      <c r="Y18" s="51">
        <f t="shared" si="8"/>
        <v>0</v>
      </c>
      <c r="Z18" s="49"/>
      <c r="AA18" s="49"/>
      <c r="AB18" s="15"/>
      <c r="AC18" s="15"/>
      <c r="AD18" s="15"/>
      <c r="AE18" s="15"/>
    </row>
    <row r="19" spans="1:31" x14ac:dyDescent="0.25">
      <c r="A19" s="143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205"/>
      <c r="O19" s="47"/>
      <c r="P19" s="50"/>
      <c r="Q19" s="50"/>
      <c r="R19" s="50"/>
      <c r="S19" s="50"/>
      <c r="T19" s="51">
        <f t="shared" si="3"/>
        <v>0</v>
      </c>
      <c r="U19" s="51">
        <f t="shared" si="4"/>
        <v>0</v>
      </c>
      <c r="V19" s="51">
        <f t="shared" si="5"/>
        <v>0</v>
      </c>
      <c r="W19" s="51">
        <f t="shared" si="6"/>
        <v>0</v>
      </c>
      <c r="X19" s="51">
        <f t="shared" si="7"/>
        <v>0</v>
      </c>
      <c r="Y19" s="51">
        <f t="shared" si="8"/>
        <v>0</v>
      </c>
      <c r="Z19" s="49"/>
      <c r="AA19" s="49"/>
      <c r="AB19" s="15"/>
      <c r="AC19" s="15"/>
      <c r="AD19" s="15"/>
      <c r="AE19" s="15"/>
    </row>
    <row r="20" spans="1:31" x14ac:dyDescent="0.25">
      <c r="A20" s="143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205"/>
      <c r="O20" s="47"/>
      <c r="P20" s="50"/>
      <c r="Q20" s="50"/>
      <c r="R20" s="50"/>
      <c r="S20" s="50"/>
      <c r="T20" s="51">
        <f t="shared" si="3"/>
        <v>0</v>
      </c>
      <c r="U20" s="51">
        <f t="shared" si="4"/>
        <v>0</v>
      </c>
      <c r="V20" s="51">
        <f t="shared" si="5"/>
        <v>0</v>
      </c>
      <c r="W20" s="51">
        <f t="shared" si="6"/>
        <v>0</v>
      </c>
      <c r="X20" s="51">
        <f t="shared" si="7"/>
        <v>0</v>
      </c>
      <c r="Y20" s="51">
        <f t="shared" si="8"/>
        <v>0</v>
      </c>
      <c r="Z20" s="49"/>
      <c r="AA20" s="49"/>
      <c r="AB20" s="15"/>
      <c r="AC20" s="15"/>
      <c r="AD20" s="15"/>
      <c r="AE20" s="15"/>
    </row>
    <row r="21" spans="1:31" x14ac:dyDescent="0.25">
      <c r="A21" s="143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205"/>
      <c r="O21" s="47"/>
      <c r="P21" s="50"/>
      <c r="Q21" s="50"/>
      <c r="R21" s="50"/>
      <c r="S21" s="50"/>
      <c r="T21" s="51">
        <f t="shared" si="3"/>
        <v>0</v>
      </c>
      <c r="U21" s="51">
        <f t="shared" si="4"/>
        <v>0</v>
      </c>
      <c r="V21" s="51">
        <f t="shared" si="5"/>
        <v>0</v>
      </c>
      <c r="W21" s="51">
        <f t="shared" si="6"/>
        <v>0</v>
      </c>
      <c r="X21" s="51">
        <f t="shared" si="7"/>
        <v>0</v>
      </c>
      <c r="Y21" s="51">
        <f t="shared" si="8"/>
        <v>0</v>
      </c>
      <c r="Z21" s="49"/>
      <c r="AA21" s="49"/>
      <c r="AB21" s="15"/>
      <c r="AC21" s="15"/>
      <c r="AD21" s="15"/>
      <c r="AE21" s="15"/>
    </row>
    <row r="22" spans="1:31" x14ac:dyDescent="0.25">
      <c r="A22" s="14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205"/>
      <c r="O22" s="47"/>
      <c r="P22" s="50"/>
      <c r="Q22" s="50"/>
      <c r="R22" s="50"/>
      <c r="S22" s="50"/>
      <c r="T22" s="51">
        <f t="shared" si="3"/>
        <v>0</v>
      </c>
      <c r="U22" s="51">
        <f t="shared" si="4"/>
        <v>0</v>
      </c>
      <c r="V22" s="51">
        <f t="shared" si="5"/>
        <v>0</v>
      </c>
      <c r="W22" s="51">
        <f t="shared" si="6"/>
        <v>0</v>
      </c>
      <c r="X22" s="51">
        <f t="shared" si="7"/>
        <v>0</v>
      </c>
      <c r="Y22" s="51">
        <f t="shared" si="8"/>
        <v>0</v>
      </c>
      <c r="Z22" s="49"/>
      <c r="AA22" s="49"/>
      <c r="AB22" s="15"/>
      <c r="AC22" s="15"/>
      <c r="AD22" s="15"/>
      <c r="AE22" s="15"/>
    </row>
    <row r="23" spans="1:31" x14ac:dyDescent="0.25">
      <c r="A23" s="143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205"/>
      <c r="O23" s="47"/>
      <c r="P23" s="50"/>
      <c r="Q23" s="50"/>
      <c r="R23" s="50"/>
      <c r="S23" s="50"/>
      <c r="T23" s="51">
        <f t="shared" si="3"/>
        <v>0</v>
      </c>
      <c r="U23" s="51">
        <f t="shared" si="4"/>
        <v>0</v>
      </c>
      <c r="V23" s="51">
        <f t="shared" si="5"/>
        <v>0</v>
      </c>
      <c r="W23" s="51">
        <f t="shared" si="6"/>
        <v>0</v>
      </c>
      <c r="X23" s="51">
        <f t="shared" si="7"/>
        <v>0</v>
      </c>
      <c r="Y23" s="51">
        <f t="shared" si="8"/>
        <v>0</v>
      </c>
      <c r="Z23" s="49"/>
      <c r="AA23" s="49"/>
      <c r="AB23" s="15"/>
      <c r="AC23" s="15"/>
      <c r="AD23" s="15"/>
      <c r="AE23" s="15"/>
    </row>
    <row r="24" spans="1:31" x14ac:dyDescent="0.25">
      <c r="A24" s="14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205"/>
      <c r="O24" s="47"/>
      <c r="P24" s="50"/>
      <c r="Q24" s="50"/>
      <c r="R24" s="50"/>
      <c r="S24" s="50"/>
      <c r="T24" s="51">
        <f t="shared" si="3"/>
        <v>0</v>
      </c>
      <c r="U24" s="51">
        <f t="shared" si="4"/>
        <v>0</v>
      </c>
      <c r="V24" s="51">
        <f t="shared" si="5"/>
        <v>0</v>
      </c>
      <c r="W24" s="51">
        <f t="shared" si="6"/>
        <v>0</v>
      </c>
      <c r="X24" s="51">
        <f t="shared" si="7"/>
        <v>0</v>
      </c>
      <c r="Y24" s="51">
        <f t="shared" si="8"/>
        <v>0</v>
      </c>
      <c r="Z24" s="49"/>
      <c r="AA24" s="49"/>
      <c r="AB24" s="15"/>
      <c r="AC24" s="15"/>
      <c r="AD24" s="15"/>
      <c r="AE24" s="15"/>
    </row>
    <row r="25" spans="1:31" x14ac:dyDescent="0.25">
      <c r="A25" s="143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205"/>
      <c r="O25" s="47"/>
      <c r="P25" s="50"/>
      <c r="Q25" s="50"/>
      <c r="R25" s="50"/>
      <c r="S25" s="50"/>
      <c r="T25" s="51">
        <f t="shared" si="3"/>
        <v>0</v>
      </c>
      <c r="U25" s="51">
        <f t="shared" si="4"/>
        <v>0</v>
      </c>
      <c r="V25" s="51">
        <f t="shared" si="5"/>
        <v>0</v>
      </c>
      <c r="W25" s="51">
        <f t="shared" si="6"/>
        <v>0</v>
      </c>
      <c r="X25" s="51">
        <f t="shared" si="7"/>
        <v>0</v>
      </c>
      <c r="Y25" s="51">
        <f t="shared" si="8"/>
        <v>0</v>
      </c>
      <c r="Z25" s="49"/>
      <c r="AA25" s="49"/>
      <c r="AB25" s="15"/>
      <c r="AC25" s="15"/>
      <c r="AD25" s="15"/>
      <c r="AE25" s="15"/>
    </row>
    <row r="26" spans="1:31" x14ac:dyDescent="0.25">
      <c r="A26" s="14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205"/>
      <c r="O26" s="47"/>
      <c r="P26" s="50"/>
      <c r="Q26" s="50"/>
      <c r="R26" s="50"/>
      <c r="S26" s="50"/>
      <c r="T26" s="51">
        <f t="shared" si="3"/>
        <v>0</v>
      </c>
      <c r="U26" s="51">
        <f t="shared" si="4"/>
        <v>0</v>
      </c>
      <c r="V26" s="51">
        <f t="shared" si="5"/>
        <v>0</v>
      </c>
      <c r="W26" s="51">
        <f t="shared" si="6"/>
        <v>0</v>
      </c>
      <c r="X26" s="51">
        <f t="shared" si="7"/>
        <v>0</v>
      </c>
      <c r="Y26" s="51">
        <f t="shared" si="8"/>
        <v>0</v>
      </c>
      <c r="Z26" s="49"/>
      <c r="AA26" s="49"/>
      <c r="AB26" s="15"/>
      <c r="AC26" s="15"/>
      <c r="AD26" s="15"/>
      <c r="AE26" s="15"/>
    </row>
    <row r="27" spans="1:31" x14ac:dyDescent="0.25">
      <c r="A27" s="14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205"/>
      <c r="O27" s="47"/>
      <c r="P27" s="50"/>
      <c r="Q27" s="50"/>
      <c r="R27" s="50"/>
      <c r="S27" s="50"/>
      <c r="T27" s="51">
        <f t="shared" si="3"/>
        <v>0</v>
      </c>
      <c r="U27" s="51">
        <f t="shared" si="4"/>
        <v>0</v>
      </c>
      <c r="V27" s="51">
        <f t="shared" si="5"/>
        <v>0</v>
      </c>
      <c r="W27" s="51">
        <f t="shared" si="6"/>
        <v>0</v>
      </c>
      <c r="X27" s="51">
        <f t="shared" si="7"/>
        <v>0</v>
      </c>
      <c r="Y27" s="51">
        <f t="shared" si="8"/>
        <v>0</v>
      </c>
      <c r="Z27" s="49"/>
      <c r="AA27" s="49"/>
      <c r="AB27" s="15"/>
      <c r="AC27" s="15"/>
      <c r="AD27" s="15"/>
      <c r="AE27" s="15"/>
    </row>
    <row r="28" spans="1:31" x14ac:dyDescent="0.25">
      <c r="A28" s="14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205"/>
      <c r="O28" s="47"/>
      <c r="P28" s="50"/>
      <c r="Q28" s="50"/>
      <c r="R28" s="50"/>
      <c r="S28" s="50"/>
      <c r="T28" s="51">
        <f t="shared" si="3"/>
        <v>0</v>
      </c>
      <c r="U28" s="51">
        <f t="shared" si="4"/>
        <v>0</v>
      </c>
      <c r="V28" s="51">
        <f t="shared" si="5"/>
        <v>0</v>
      </c>
      <c r="W28" s="51">
        <f t="shared" si="6"/>
        <v>0</v>
      </c>
      <c r="X28" s="51">
        <f t="shared" si="7"/>
        <v>0</v>
      </c>
      <c r="Y28" s="51">
        <f t="shared" si="8"/>
        <v>0</v>
      </c>
      <c r="Z28" s="49"/>
      <c r="AA28" s="49"/>
      <c r="AB28" s="15"/>
      <c r="AC28" s="15"/>
      <c r="AD28" s="15"/>
      <c r="AE28" s="15"/>
    </row>
    <row r="29" spans="1:31" x14ac:dyDescent="0.25">
      <c r="A29" s="14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205"/>
      <c r="O29" s="47"/>
      <c r="P29" s="50"/>
      <c r="Q29" s="50"/>
      <c r="R29" s="50"/>
      <c r="S29" s="50"/>
      <c r="T29" s="51">
        <f t="shared" si="3"/>
        <v>0</v>
      </c>
      <c r="U29" s="51">
        <f t="shared" si="4"/>
        <v>0</v>
      </c>
      <c r="V29" s="51">
        <f t="shared" si="5"/>
        <v>0</v>
      </c>
      <c r="W29" s="51">
        <f t="shared" si="6"/>
        <v>0</v>
      </c>
      <c r="X29" s="51">
        <f t="shared" si="7"/>
        <v>0</v>
      </c>
      <c r="Y29" s="51">
        <f t="shared" si="8"/>
        <v>0</v>
      </c>
      <c r="Z29" s="49"/>
      <c r="AA29" s="49"/>
      <c r="AB29" s="15"/>
      <c r="AC29" s="15"/>
      <c r="AD29" s="15"/>
      <c r="AE29" s="15"/>
    </row>
    <row r="30" spans="1:31" x14ac:dyDescent="0.25">
      <c r="A30" s="14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205"/>
      <c r="O30" s="47"/>
      <c r="P30" s="50"/>
      <c r="Q30" s="50"/>
      <c r="R30" s="50"/>
      <c r="S30" s="50"/>
      <c r="T30" s="51">
        <f t="shared" si="3"/>
        <v>0</v>
      </c>
      <c r="U30" s="51">
        <f t="shared" si="4"/>
        <v>0</v>
      </c>
      <c r="V30" s="51">
        <f t="shared" si="5"/>
        <v>0</v>
      </c>
      <c r="W30" s="51">
        <f t="shared" si="6"/>
        <v>0</v>
      </c>
      <c r="X30" s="51">
        <f t="shared" si="7"/>
        <v>0</v>
      </c>
      <c r="Y30" s="51">
        <f t="shared" si="8"/>
        <v>0</v>
      </c>
      <c r="Z30" s="49"/>
      <c r="AA30" s="49"/>
      <c r="AB30" s="15"/>
      <c r="AC30" s="15"/>
      <c r="AD30" s="15"/>
      <c r="AE30" s="15"/>
    </row>
    <row r="31" spans="1:31" x14ac:dyDescent="0.25">
      <c r="A31" s="14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205"/>
      <c r="O31" s="47"/>
      <c r="P31" s="50"/>
      <c r="Q31" s="50"/>
      <c r="R31" s="50"/>
      <c r="S31" s="50"/>
      <c r="T31" s="51">
        <f t="shared" si="3"/>
        <v>0</v>
      </c>
      <c r="U31" s="51">
        <f t="shared" si="4"/>
        <v>0</v>
      </c>
      <c r="V31" s="51">
        <f t="shared" si="5"/>
        <v>0</v>
      </c>
      <c r="W31" s="51">
        <f t="shared" si="6"/>
        <v>0</v>
      </c>
      <c r="X31" s="51">
        <f t="shared" si="7"/>
        <v>0</v>
      </c>
      <c r="Y31" s="51">
        <f t="shared" si="8"/>
        <v>0</v>
      </c>
      <c r="Z31" s="49"/>
      <c r="AA31" s="49"/>
      <c r="AB31" s="15"/>
      <c r="AC31" s="15"/>
      <c r="AD31" s="15"/>
      <c r="AE31" s="15"/>
    </row>
    <row r="32" spans="1:31" x14ac:dyDescent="0.25">
      <c r="A32" s="14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205"/>
      <c r="O32" s="47"/>
      <c r="P32" s="50"/>
      <c r="Q32" s="50"/>
      <c r="R32" s="50"/>
      <c r="S32" s="50"/>
      <c r="T32" s="51">
        <f t="shared" si="3"/>
        <v>0</v>
      </c>
      <c r="U32" s="51">
        <f t="shared" si="4"/>
        <v>0</v>
      </c>
      <c r="V32" s="51">
        <f t="shared" si="5"/>
        <v>0</v>
      </c>
      <c r="W32" s="51">
        <f t="shared" si="6"/>
        <v>0</v>
      </c>
      <c r="X32" s="51">
        <f t="shared" si="7"/>
        <v>0</v>
      </c>
      <c r="Y32" s="51">
        <f t="shared" si="8"/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205"/>
      <c r="O33" s="47"/>
      <c r="P33" s="50"/>
      <c r="Q33" s="50"/>
      <c r="R33" s="50"/>
      <c r="S33" s="50"/>
      <c r="T33" s="51">
        <f t="shared" si="3"/>
        <v>0</v>
      </c>
      <c r="U33" s="51">
        <f t="shared" si="4"/>
        <v>0</v>
      </c>
      <c r="V33" s="51">
        <f t="shared" si="5"/>
        <v>0</v>
      </c>
      <c r="W33" s="51">
        <f t="shared" si="6"/>
        <v>0</v>
      </c>
      <c r="X33" s="51">
        <f t="shared" si="7"/>
        <v>0</v>
      </c>
      <c r="Y33" s="51">
        <f t="shared" si="8"/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205"/>
      <c r="O34" s="47"/>
      <c r="P34" s="50"/>
      <c r="Q34" s="50"/>
      <c r="R34" s="50"/>
      <c r="S34" s="50"/>
      <c r="T34" s="51">
        <f t="shared" si="3"/>
        <v>0</v>
      </c>
      <c r="U34" s="51">
        <f t="shared" si="4"/>
        <v>0</v>
      </c>
      <c r="V34" s="51">
        <f t="shared" si="5"/>
        <v>0</v>
      </c>
      <c r="W34" s="51">
        <f t="shared" si="6"/>
        <v>0</v>
      </c>
      <c r="X34" s="51">
        <f t="shared" si="7"/>
        <v>0</v>
      </c>
      <c r="Y34" s="51">
        <f t="shared" si="8"/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205"/>
      <c r="O35" s="47"/>
      <c r="P35" s="50"/>
      <c r="Q35" s="50"/>
      <c r="R35" s="50"/>
      <c r="S35" s="50"/>
      <c r="T35" s="51">
        <f t="shared" si="3"/>
        <v>0</v>
      </c>
      <c r="U35" s="51">
        <f t="shared" si="4"/>
        <v>0</v>
      </c>
      <c r="V35" s="51">
        <f t="shared" si="5"/>
        <v>0</v>
      </c>
      <c r="W35" s="51">
        <f t="shared" si="6"/>
        <v>0</v>
      </c>
      <c r="X35" s="51">
        <f t="shared" si="7"/>
        <v>0</v>
      </c>
      <c r="Y35" s="51">
        <f t="shared" si="8"/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205"/>
      <c r="O36" s="47"/>
      <c r="P36" s="50"/>
      <c r="Q36" s="50"/>
      <c r="R36" s="50"/>
      <c r="S36" s="50"/>
      <c r="T36" s="51">
        <f t="shared" si="3"/>
        <v>0</v>
      </c>
      <c r="U36" s="51">
        <f t="shared" si="4"/>
        <v>0</v>
      </c>
      <c r="V36" s="51">
        <f t="shared" si="5"/>
        <v>0</v>
      </c>
      <c r="W36" s="51">
        <f t="shared" si="6"/>
        <v>0</v>
      </c>
      <c r="X36" s="51">
        <f t="shared" si="7"/>
        <v>0</v>
      </c>
      <c r="Y36" s="51">
        <f t="shared" si="8"/>
        <v>0</v>
      </c>
      <c r="Z36" s="49"/>
      <c r="AA36" s="49"/>
      <c r="AB36" s="15"/>
      <c r="AC36" s="15"/>
      <c r="AD36" s="15"/>
      <c r="AE36" s="15"/>
    </row>
    <row r="37" spans="1:31" x14ac:dyDescent="0.25">
      <c r="A37" s="143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205"/>
      <c r="O37" s="47"/>
      <c r="P37" s="50"/>
      <c r="Q37" s="50"/>
      <c r="R37" s="50"/>
      <c r="S37" s="50"/>
      <c r="T37" s="51">
        <f t="shared" si="3"/>
        <v>0</v>
      </c>
      <c r="U37" s="51">
        <f t="shared" si="4"/>
        <v>0</v>
      </c>
      <c r="V37" s="51">
        <f t="shared" si="5"/>
        <v>0</v>
      </c>
      <c r="W37" s="51">
        <f t="shared" si="6"/>
        <v>0</v>
      </c>
      <c r="X37" s="51">
        <f t="shared" si="7"/>
        <v>0</v>
      </c>
      <c r="Y37" s="51">
        <f t="shared" si="8"/>
        <v>0</v>
      </c>
      <c r="Z37" s="49"/>
      <c r="AA37" s="49"/>
      <c r="AB37" s="15"/>
      <c r="AC37" s="15"/>
      <c r="AD37" s="15"/>
      <c r="AE37" s="15"/>
    </row>
    <row r="38" spans="1:31" x14ac:dyDescent="0.25">
      <c r="A38" s="14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205"/>
      <c r="O38" s="47"/>
      <c r="P38" s="50"/>
      <c r="Q38" s="50"/>
      <c r="R38" s="50"/>
      <c r="S38" s="50"/>
      <c r="T38" s="51">
        <f t="shared" si="3"/>
        <v>0</v>
      </c>
      <c r="U38" s="51">
        <f t="shared" si="4"/>
        <v>0</v>
      </c>
      <c r="V38" s="51">
        <f t="shared" si="5"/>
        <v>0</v>
      </c>
      <c r="W38" s="51">
        <f t="shared" si="6"/>
        <v>0</v>
      </c>
      <c r="X38" s="51">
        <f t="shared" si="7"/>
        <v>0</v>
      </c>
      <c r="Y38" s="51">
        <f t="shared" si="8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205"/>
      <c r="O39" s="47"/>
      <c r="P39" s="50"/>
      <c r="Q39" s="50"/>
      <c r="R39" s="50"/>
      <c r="S39" s="50"/>
      <c r="T39" s="51">
        <f t="shared" si="3"/>
        <v>0</v>
      </c>
      <c r="U39" s="51">
        <f t="shared" si="4"/>
        <v>0</v>
      </c>
      <c r="V39" s="51">
        <f t="shared" si="5"/>
        <v>0</v>
      </c>
      <c r="W39" s="51">
        <f t="shared" si="6"/>
        <v>0</v>
      </c>
      <c r="X39" s="51">
        <f t="shared" si="7"/>
        <v>0</v>
      </c>
      <c r="Y39" s="51">
        <f t="shared" si="8"/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205"/>
      <c r="O40" s="47"/>
      <c r="P40" s="50"/>
      <c r="Q40" s="50"/>
      <c r="R40" s="50"/>
      <c r="S40" s="50"/>
      <c r="T40" s="51">
        <f t="shared" si="3"/>
        <v>0</v>
      </c>
      <c r="U40" s="51">
        <f t="shared" si="4"/>
        <v>0</v>
      </c>
      <c r="V40" s="51">
        <f t="shared" si="5"/>
        <v>0</v>
      </c>
      <c r="W40" s="51">
        <f t="shared" si="6"/>
        <v>0</v>
      </c>
      <c r="X40" s="51">
        <f t="shared" si="7"/>
        <v>0</v>
      </c>
      <c r="Y40" s="51">
        <f t="shared" si="8"/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205"/>
      <c r="O41" s="47"/>
      <c r="P41" s="50"/>
      <c r="Q41" s="50"/>
      <c r="R41" s="50"/>
      <c r="S41" s="50"/>
      <c r="T41" s="51">
        <f t="shared" si="3"/>
        <v>0</v>
      </c>
      <c r="U41" s="51">
        <f t="shared" si="4"/>
        <v>0</v>
      </c>
      <c r="V41" s="51">
        <f t="shared" si="5"/>
        <v>0</v>
      </c>
      <c r="W41" s="51">
        <f t="shared" si="6"/>
        <v>0</v>
      </c>
      <c r="X41" s="51">
        <f t="shared" si="7"/>
        <v>0</v>
      </c>
      <c r="Y41" s="51">
        <f t="shared" si="8"/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205"/>
      <c r="O42" s="47"/>
      <c r="P42" s="50"/>
      <c r="Q42" s="50"/>
      <c r="R42" s="50"/>
      <c r="S42" s="50"/>
      <c r="T42" s="51">
        <f t="shared" si="3"/>
        <v>0</v>
      </c>
      <c r="U42" s="51">
        <f t="shared" si="4"/>
        <v>0</v>
      </c>
      <c r="V42" s="51">
        <f t="shared" si="5"/>
        <v>0</v>
      </c>
      <c r="W42" s="51">
        <f t="shared" si="6"/>
        <v>0</v>
      </c>
      <c r="X42" s="51">
        <f t="shared" si="7"/>
        <v>0</v>
      </c>
      <c r="Y42" s="51">
        <f t="shared" si="8"/>
        <v>0</v>
      </c>
      <c r="Z42" s="49"/>
      <c r="AA42" s="49"/>
      <c r="AB42" s="15"/>
      <c r="AC42" s="15"/>
      <c r="AD42" s="15"/>
      <c r="AE42" s="15"/>
    </row>
    <row r="43" spans="1:31" x14ac:dyDescent="0.25">
      <c r="A43" s="143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205"/>
      <c r="O43" s="47"/>
      <c r="P43" s="50"/>
      <c r="Q43" s="50"/>
      <c r="R43" s="50"/>
      <c r="S43" s="50"/>
      <c r="T43" s="51">
        <f t="shared" si="3"/>
        <v>0</v>
      </c>
      <c r="U43" s="51">
        <f t="shared" si="4"/>
        <v>0</v>
      </c>
      <c r="V43" s="51">
        <f t="shared" si="5"/>
        <v>0</v>
      </c>
      <c r="W43" s="51">
        <f t="shared" si="6"/>
        <v>0</v>
      </c>
      <c r="X43" s="51">
        <f t="shared" si="7"/>
        <v>0</v>
      </c>
      <c r="Y43" s="51">
        <f t="shared" si="8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205"/>
      <c r="O44" s="47"/>
      <c r="P44" s="50"/>
      <c r="Q44" s="50"/>
      <c r="R44" s="50"/>
      <c r="S44" s="50"/>
      <c r="T44" s="51">
        <f t="shared" si="3"/>
        <v>0</v>
      </c>
      <c r="U44" s="51">
        <f t="shared" si="4"/>
        <v>0</v>
      </c>
      <c r="V44" s="51">
        <f t="shared" si="5"/>
        <v>0</v>
      </c>
      <c r="W44" s="51">
        <f t="shared" si="6"/>
        <v>0</v>
      </c>
      <c r="X44" s="51">
        <f t="shared" si="7"/>
        <v>0</v>
      </c>
      <c r="Y44" s="51">
        <f t="shared" si="8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205"/>
      <c r="O45" s="47"/>
      <c r="P45" s="50"/>
      <c r="Q45" s="50"/>
      <c r="R45" s="50"/>
      <c r="S45" s="50"/>
      <c r="T45" s="51">
        <f t="shared" si="3"/>
        <v>0</v>
      </c>
      <c r="U45" s="51">
        <f t="shared" si="4"/>
        <v>0</v>
      </c>
      <c r="V45" s="51">
        <f t="shared" si="5"/>
        <v>0</v>
      </c>
      <c r="W45" s="51">
        <f t="shared" si="6"/>
        <v>0</v>
      </c>
      <c r="X45" s="51">
        <f t="shared" si="7"/>
        <v>0</v>
      </c>
      <c r="Y45" s="51">
        <f t="shared" si="8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205"/>
      <c r="O46" s="47"/>
      <c r="P46" s="50"/>
      <c r="Q46" s="50"/>
      <c r="R46" s="50"/>
      <c r="S46" s="50"/>
      <c r="T46" s="51">
        <f t="shared" si="3"/>
        <v>0</v>
      </c>
      <c r="U46" s="51">
        <f t="shared" si="4"/>
        <v>0</v>
      </c>
      <c r="V46" s="51">
        <f t="shared" si="5"/>
        <v>0</v>
      </c>
      <c r="W46" s="51">
        <f t="shared" si="6"/>
        <v>0</v>
      </c>
      <c r="X46" s="51">
        <f t="shared" si="7"/>
        <v>0</v>
      </c>
      <c r="Y46" s="51">
        <f t="shared" si="8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205"/>
      <c r="O47" s="47"/>
      <c r="P47" s="50"/>
      <c r="Q47" s="50"/>
      <c r="R47" s="50"/>
      <c r="S47" s="50"/>
      <c r="T47" s="51">
        <f t="shared" si="3"/>
        <v>0</v>
      </c>
      <c r="U47" s="51">
        <f t="shared" si="4"/>
        <v>0</v>
      </c>
      <c r="V47" s="51">
        <f t="shared" si="5"/>
        <v>0</v>
      </c>
      <c r="W47" s="51">
        <f t="shared" si="6"/>
        <v>0</v>
      </c>
      <c r="X47" s="51">
        <f t="shared" si="7"/>
        <v>0</v>
      </c>
      <c r="Y47" s="51">
        <f t="shared" si="8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205"/>
      <c r="O48" s="47"/>
      <c r="P48" s="50"/>
      <c r="Q48" s="50"/>
      <c r="R48" s="50"/>
      <c r="S48" s="50"/>
      <c r="T48" s="51">
        <f t="shared" si="3"/>
        <v>0</v>
      </c>
      <c r="U48" s="51">
        <f t="shared" si="4"/>
        <v>0</v>
      </c>
      <c r="V48" s="51">
        <f t="shared" si="5"/>
        <v>0</v>
      </c>
      <c r="W48" s="51">
        <f t="shared" si="6"/>
        <v>0</v>
      </c>
      <c r="X48" s="51">
        <f t="shared" si="7"/>
        <v>0</v>
      </c>
      <c r="Y48" s="51">
        <f t="shared" si="8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205"/>
      <c r="O49" s="47"/>
      <c r="P49" s="50"/>
      <c r="Q49" s="50"/>
      <c r="R49" s="50"/>
      <c r="S49" s="50"/>
      <c r="T49" s="51">
        <f t="shared" si="3"/>
        <v>0</v>
      </c>
      <c r="U49" s="51">
        <f t="shared" si="4"/>
        <v>0</v>
      </c>
      <c r="V49" s="51">
        <f t="shared" si="5"/>
        <v>0</v>
      </c>
      <c r="W49" s="51">
        <f t="shared" si="6"/>
        <v>0</v>
      </c>
      <c r="X49" s="51">
        <f t="shared" si="7"/>
        <v>0</v>
      </c>
      <c r="Y49" s="51">
        <f t="shared" si="8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205"/>
      <c r="O50" s="47"/>
      <c r="P50" s="50"/>
      <c r="Q50" s="50"/>
      <c r="R50" s="50"/>
      <c r="S50" s="50"/>
      <c r="T50" s="51">
        <f t="shared" si="3"/>
        <v>0</v>
      </c>
      <c r="U50" s="51">
        <f t="shared" si="4"/>
        <v>0</v>
      </c>
      <c r="V50" s="51">
        <f t="shared" si="5"/>
        <v>0</v>
      </c>
      <c r="W50" s="51">
        <f t="shared" si="6"/>
        <v>0</v>
      </c>
      <c r="X50" s="51">
        <f t="shared" si="7"/>
        <v>0</v>
      </c>
      <c r="Y50" s="51">
        <f t="shared" si="8"/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205"/>
      <c r="O51" s="47"/>
      <c r="P51" s="50"/>
      <c r="Q51" s="50"/>
      <c r="R51" s="50"/>
      <c r="S51" s="50"/>
      <c r="T51" s="51">
        <f t="shared" si="3"/>
        <v>0</v>
      </c>
      <c r="U51" s="51">
        <f t="shared" si="4"/>
        <v>0</v>
      </c>
      <c r="V51" s="51">
        <f t="shared" si="5"/>
        <v>0</v>
      </c>
      <c r="W51" s="51">
        <f t="shared" si="6"/>
        <v>0</v>
      </c>
      <c r="X51" s="51">
        <f t="shared" si="7"/>
        <v>0</v>
      </c>
      <c r="Y51" s="51">
        <f t="shared" si="8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205"/>
      <c r="O52" s="47"/>
      <c r="P52" s="50"/>
      <c r="Q52" s="50"/>
      <c r="R52" s="50"/>
      <c r="S52" s="50"/>
      <c r="T52" s="51">
        <f t="shared" si="3"/>
        <v>0</v>
      </c>
      <c r="U52" s="51">
        <f t="shared" si="4"/>
        <v>0</v>
      </c>
      <c r="V52" s="51">
        <f t="shared" si="5"/>
        <v>0</v>
      </c>
      <c r="W52" s="51">
        <f t="shared" si="6"/>
        <v>0</v>
      </c>
      <c r="X52" s="51">
        <f t="shared" si="7"/>
        <v>0</v>
      </c>
      <c r="Y52" s="51">
        <f t="shared" si="8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205"/>
      <c r="O53" s="47"/>
      <c r="P53" s="50"/>
      <c r="Q53" s="50"/>
      <c r="R53" s="50"/>
      <c r="S53" s="50"/>
      <c r="T53" s="51">
        <f t="shared" si="3"/>
        <v>0</v>
      </c>
      <c r="U53" s="51">
        <f t="shared" si="4"/>
        <v>0</v>
      </c>
      <c r="V53" s="51">
        <f t="shared" si="5"/>
        <v>0</v>
      </c>
      <c r="W53" s="51">
        <f t="shared" si="6"/>
        <v>0</v>
      </c>
      <c r="X53" s="51">
        <f t="shared" si="7"/>
        <v>0</v>
      </c>
      <c r="Y53" s="51">
        <f t="shared" si="8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205"/>
      <c r="O54" s="47"/>
      <c r="P54" s="50"/>
      <c r="Q54" s="50"/>
      <c r="R54" s="50"/>
      <c r="S54" s="50"/>
      <c r="T54" s="51">
        <f t="shared" si="3"/>
        <v>0</v>
      </c>
      <c r="U54" s="51">
        <f t="shared" si="4"/>
        <v>0</v>
      </c>
      <c r="V54" s="51">
        <f t="shared" si="5"/>
        <v>0</v>
      </c>
      <c r="W54" s="51">
        <f t="shared" si="6"/>
        <v>0</v>
      </c>
      <c r="X54" s="51">
        <f t="shared" si="7"/>
        <v>0</v>
      </c>
      <c r="Y54" s="51">
        <f t="shared" si="8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205"/>
      <c r="O55" s="47"/>
      <c r="P55" s="50"/>
      <c r="Q55" s="50"/>
      <c r="R55" s="50"/>
      <c r="S55" s="50"/>
      <c r="T55" s="51">
        <f t="shared" si="3"/>
        <v>0</v>
      </c>
      <c r="U55" s="51">
        <f t="shared" si="4"/>
        <v>0</v>
      </c>
      <c r="V55" s="51">
        <f t="shared" si="5"/>
        <v>0</v>
      </c>
      <c r="W55" s="51">
        <f t="shared" si="6"/>
        <v>0</v>
      </c>
      <c r="X55" s="51">
        <f t="shared" si="7"/>
        <v>0</v>
      </c>
      <c r="Y55" s="51">
        <f t="shared" si="8"/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205"/>
      <c r="O56" s="47"/>
      <c r="P56" s="50"/>
      <c r="Q56" s="50"/>
      <c r="R56" s="50"/>
      <c r="S56" s="50"/>
      <c r="T56" s="51">
        <f t="shared" si="3"/>
        <v>0</v>
      </c>
      <c r="U56" s="51">
        <f t="shared" si="4"/>
        <v>0</v>
      </c>
      <c r="V56" s="51">
        <f t="shared" si="5"/>
        <v>0</v>
      </c>
      <c r="W56" s="51">
        <f t="shared" si="6"/>
        <v>0</v>
      </c>
      <c r="X56" s="51">
        <f t="shared" si="7"/>
        <v>0</v>
      </c>
      <c r="Y56" s="51">
        <f t="shared" si="8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205"/>
      <c r="O57" s="47"/>
      <c r="P57" s="50"/>
      <c r="Q57" s="50"/>
      <c r="R57" s="50"/>
      <c r="S57" s="50"/>
      <c r="T57" s="51">
        <f t="shared" si="3"/>
        <v>0</v>
      </c>
      <c r="U57" s="51">
        <f t="shared" si="4"/>
        <v>0</v>
      </c>
      <c r="V57" s="51">
        <f t="shared" si="5"/>
        <v>0</v>
      </c>
      <c r="W57" s="51">
        <f t="shared" si="6"/>
        <v>0</v>
      </c>
      <c r="X57" s="51">
        <f t="shared" si="7"/>
        <v>0</v>
      </c>
      <c r="Y57" s="51">
        <f t="shared" si="8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205"/>
      <c r="O58" s="47"/>
      <c r="P58" s="50"/>
      <c r="Q58" s="50"/>
      <c r="R58" s="50"/>
      <c r="S58" s="50"/>
      <c r="T58" s="51">
        <f t="shared" si="3"/>
        <v>0</v>
      </c>
      <c r="U58" s="51">
        <f t="shared" si="4"/>
        <v>0</v>
      </c>
      <c r="V58" s="51">
        <f t="shared" si="5"/>
        <v>0</v>
      </c>
      <c r="W58" s="51">
        <f t="shared" si="6"/>
        <v>0</v>
      </c>
      <c r="X58" s="51">
        <f t="shared" si="7"/>
        <v>0</v>
      </c>
      <c r="Y58" s="51">
        <f t="shared" si="8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205"/>
      <c r="O59" s="47"/>
      <c r="P59" s="50"/>
      <c r="Q59" s="50"/>
      <c r="R59" s="50"/>
      <c r="S59" s="50"/>
      <c r="T59" s="51">
        <f t="shared" si="3"/>
        <v>0</v>
      </c>
      <c r="U59" s="51">
        <f t="shared" si="4"/>
        <v>0</v>
      </c>
      <c r="V59" s="51">
        <f t="shared" si="5"/>
        <v>0</v>
      </c>
      <c r="W59" s="51">
        <f t="shared" si="6"/>
        <v>0</v>
      </c>
      <c r="X59" s="51">
        <f t="shared" si="7"/>
        <v>0</v>
      </c>
      <c r="Y59" s="51">
        <f t="shared" si="8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205"/>
      <c r="O60" s="47"/>
      <c r="P60" s="50"/>
      <c r="Q60" s="50"/>
      <c r="R60" s="50"/>
      <c r="S60" s="50"/>
      <c r="T60" s="51">
        <f t="shared" si="3"/>
        <v>0</v>
      </c>
      <c r="U60" s="51">
        <f t="shared" si="4"/>
        <v>0</v>
      </c>
      <c r="V60" s="51">
        <f t="shared" si="5"/>
        <v>0</v>
      </c>
      <c r="W60" s="51">
        <f t="shared" si="6"/>
        <v>0</v>
      </c>
      <c r="X60" s="51">
        <f t="shared" si="7"/>
        <v>0</v>
      </c>
      <c r="Y60" s="51">
        <f t="shared" si="8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205"/>
      <c r="O61" s="47"/>
      <c r="P61" s="50"/>
      <c r="Q61" s="50"/>
      <c r="R61" s="50"/>
      <c r="S61" s="50"/>
      <c r="T61" s="51">
        <f t="shared" si="3"/>
        <v>0</v>
      </c>
      <c r="U61" s="51">
        <f t="shared" si="4"/>
        <v>0</v>
      </c>
      <c r="V61" s="51">
        <f t="shared" si="5"/>
        <v>0</v>
      </c>
      <c r="W61" s="51">
        <f t="shared" si="6"/>
        <v>0</v>
      </c>
      <c r="X61" s="51">
        <f t="shared" si="7"/>
        <v>0</v>
      </c>
      <c r="Y61" s="51">
        <f t="shared" si="8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205"/>
      <c r="O62" s="47"/>
      <c r="P62" s="50"/>
      <c r="Q62" s="50"/>
      <c r="R62" s="50"/>
      <c r="S62" s="50"/>
      <c r="T62" s="51">
        <f t="shared" si="3"/>
        <v>0</v>
      </c>
      <c r="U62" s="51">
        <f t="shared" si="4"/>
        <v>0</v>
      </c>
      <c r="V62" s="51">
        <f t="shared" si="5"/>
        <v>0</v>
      </c>
      <c r="W62" s="51">
        <f t="shared" si="6"/>
        <v>0</v>
      </c>
      <c r="X62" s="51">
        <f t="shared" si="7"/>
        <v>0</v>
      </c>
      <c r="Y62" s="51">
        <f t="shared" si="8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205"/>
      <c r="O63" s="47"/>
      <c r="P63" s="50"/>
      <c r="Q63" s="50"/>
      <c r="R63" s="50"/>
      <c r="S63" s="50"/>
      <c r="T63" s="51">
        <f t="shared" si="3"/>
        <v>0</v>
      </c>
      <c r="U63" s="51">
        <f t="shared" si="4"/>
        <v>0</v>
      </c>
      <c r="V63" s="51">
        <f t="shared" si="5"/>
        <v>0</v>
      </c>
      <c r="W63" s="51">
        <f t="shared" si="6"/>
        <v>0</v>
      </c>
      <c r="X63" s="51">
        <f t="shared" si="7"/>
        <v>0</v>
      </c>
      <c r="Y63" s="51">
        <f t="shared" si="8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205"/>
      <c r="O64" s="47"/>
      <c r="P64" s="50"/>
      <c r="Q64" s="50"/>
      <c r="R64" s="50"/>
      <c r="S64" s="50"/>
      <c r="T64" s="51">
        <f t="shared" si="3"/>
        <v>0</v>
      </c>
      <c r="U64" s="51">
        <f t="shared" si="4"/>
        <v>0</v>
      </c>
      <c r="V64" s="51">
        <f t="shared" si="5"/>
        <v>0</v>
      </c>
      <c r="W64" s="51">
        <f t="shared" si="6"/>
        <v>0</v>
      </c>
      <c r="X64" s="51">
        <f t="shared" si="7"/>
        <v>0</v>
      </c>
      <c r="Y64" s="51">
        <f t="shared" si="8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205"/>
      <c r="O65" s="47"/>
      <c r="P65" s="50"/>
      <c r="Q65" s="50"/>
      <c r="R65" s="50"/>
      <c r="S65" s="50"/>
      <c r="T65" s="51">
        <f t="shared" si="3"/>
        <v>0</v>
      </c>
      <c r="U65" s="51">
        <f t="shared" si="4"/>
        <v>0</v>
      </c>
      <c r="V65" s="51">
        <f t="shared" si="5"/>
        <v>0</v>
      </c>
      <c r="W65" s="51">
        <f t="shared" si="6"/>
        <v>0</v>
      </c>
      <c r="X65" s="51">
        <f t="shared" si="7"/>
        <v>0</v>
      </c>
      <c r="Y65" s="51">
        <f t="shared" si="8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205"/>
      <c r="O66" s="47"/>
      <c r="P66" s="50"/>
      <c r="Q66" s="50"/>
      <c r="R66" s="50"/>
      <c r="S66" s="50"/>
      <c r="T66" s="51">
        <f t="shared" si="3"/>
        <v>0</v>
      </c>
      <c r="U66" s="51">
        <f t="shared" si="4"/>
        <v>0</v>
      </c>
      <c r="V66" s="51">
        <f t="shared" si="5"/>
        <v>0</v>
      </c>
      <c r="W66" s="51">
        <f t="shared" si="6"/>
        <v>0</v>
      </c>
      <c r="X66" s="51">
        <f t="shared" si="7"/>
        <v>0</v>
      </c>
      <c r="Y66" s="51">
        <f t="shared" si="8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205"/>
      <c r="O67" s="47"/>
      <c r="P67" s="50"/>
      <c r="Q67" s="50"/>
      <c r="R67" s="50"/>
      <c r="S67" s="50"/>
      <c r="T67" s="51">
        <f t="shared" si="3"/>
        <v>0</v>
      </c>
      <c r="U67" s="51">
        <f t="shared" si="4"/>
        <v>0</v>
      </c>
      <c r="V67" s="51">
        <f t="shared" si="5"/>
        <v>0</v>
      </c>
      <c r="W67" s="51">
        <f t="shared" si="6"/>
        <v>0</v>
      </c>
      <c r="X67" s="51">
        <f t="shared" si="7"/>
        <v>0</v>
      </c>
      <c r="Y67" s="51">
        <f t="shared" si="8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205"/>
      <c r="O68" s="47"/>
      <c r="P68" s="50"/>
      <c r="Q68" s="50"/>
      <c r="R68" s="50"/>
      <c r="S68" s="50"/>
      <c r="T68" s="51">
        <f t="shared" si="3"/>
        <v>0</v>
      </c>
      <c r="U68" s="51">
        <f t="shared" si="4"/>
        <v>0</v>
      </c>
      <c r="V68" s="51">
        <f t="shared" si="5"/>
        <v>0</v>
      </c>
      <c r="W68" s="51">
        <f t="shared" si="6"/>
        <v>0</v>
      </c>
      <c r="X68" s="51">
        <f t="shared" si="7"/>
        <v>0</v>
      </c>
      <c r="Y68" s="51">
        <f t="shared" si="8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205"/>
      <c r="O69" s="47"/>
      <c r="P69" s="50"/>
      <c r="Q69" s="50"/>
      <c r="R69" s="50"/>
      <c r="S69" s="50"/>
      <c r="T69" s="51">
        <f t="shared" si="3"/>
        <v>0</v>
      </c>
      <c r="U69" s="51">
        <f t="shared" si="4"/>
        <v>0</v>
      </c>
      <c r="V69" s="51">
        <f t="shared" si="5"/>
        <v>0</v>
      </c>
      <c r="W69" s="51">
        <f t="shared" si="6"/>
        <v>0</v>
      </c>
      <c r="X69" s="51">
        <f t="shared" si="7"/>
        <v>0</v>
      </c>
      <c r="Y69" s="51">
        <f t="shared" si="8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205"/>
      <c r="O70" s="47"/>
      <c r="P70" s="50"/>
      <c r="Q70" s="50"/>
      <c r="R70" s="50"/>
      <c r="S70" s="50"/>
      <c r="T70" s="51">
        <f t="shared" si="3"/>
        <v>0</v>
      </c>
      <c r="U70" s="51">
        <f t="shared" si="4"/>
        <v>0</v>
      </c>
      <c r="V70" s="51">
        <f t="shared" si="5"/>
        <v>0</v>
      </c>
      <c r="W70" s="51">
        <f t="shared" si="6"/>
        <v>0</v>
      </c>
      <c r="X70" s="51">
        <f t="shared" si="7"/>
        <v>0</v>
      </c>
      <c r="Y70" s="51">
        <f t="shared" si="8"/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205"/>
      <c r="O71" s="47"/>
      <c r="P71" s="50"/>
      <c r="Q71" s="50"/>
      <c r="R71" s="50"/>
      <c r="S71" s="50"/>
      <c r="T71" s="51">
        <f t="shared" si="3"/>
        <v>0</v>
      </c>
      <c r="U71" s="51">
        <f t="shared" si="4"/>
        <v>0</v>
      </c>
      <c r="V71" s="51">
        <f t="shared" si="5"/>
        <v>0</v>
      </c>
      <c r="W71" s="51">
        <f t="shared" si="6"/>
        <v>0</v>
      </c>
      <c r="X71" s="51">
        <f t="shared" si="7"/>
        <v>0</v>
      </c>
      <c r="Y71" s="51">
        <f t="shared" si="8"/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205"/>
      <c r="O72" s="47"/>
      <c r="P72" s="50"/>
      <c r="Q72" s="50"/>
      <c r="R72" s="50"/>
      <c r="S72" s="50"/>
      <c r="T72" s="51">
        <f t="shared" ref="T72:T101" si="9">IF($N72="Pending",0,$N72*O72)</f>
        <v>0</v>
      </c>
      <c r="U72" s="51">
        <f t="shared" ref="U72:U101" si="10">IF($N72="Pending",0,$N72*P72)</f>
        <v>0</v>
      </c>
      <c r="V72" s="51">
        <f t="shared" ref="V72:V101" si="11">IF($N72="Pending",0,$N72*Q72)</f>
        <v>0</v>
      </c>
      <c r="W72" s="51">
        <f t="shared" ref="W72:W101" si="12">IF($N72="Pending",0,$N72*R72)</f>
        <v>0</v>
      </c>
      <c r="X72" s="51">
        <f t="shared" ref="X72:X101" si="13">IF($N72="Pending",0,$N72*S72)</f>
        <v>0</v>
      </c>
      <c r="Y72" s="51">
        <f t="shared" ref="Y72:Y101" si="14">SUM(T72:X72)</f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205"/>
      <c r="O73" s="47"/>
      <c r="P73" s="50"/>
      <c r="Q73" s="50"/>
      <c r="R73" s="50"/>
      <c r="S73" s="50"/>
      <c r="T73" s="51">
        <f t="shared" si="9"/>
        <v>0</v>
      </c>
      <c r="U73" s="51">
        <f t="shared" si="10"/>
        <v>0</v>
      </c>
      <c r="V73" s="51">
        <f t="shared" si="11"/>
        <v>0</v>
      </c>
      <c r="W73" s="51">
        <f t="shared" si="12"/>
        <v>0</v>
      </c>
      <c r="X73" s="51">
        <f t="shared" si="13"/>
        <v>0</v>
      </c>
      <c r="Y73" s="51">
        <f t="shared" si="14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205"/>
      <c r="O74" s="47"/>
      <c r="P74" s="50"/>
      <c r="Q74" s="50"/>
      <c r="R74" s="50"/>
      <c r="S74" s="50"/>
      <c r="T74" s="51">
        <f t="shared" si="9"/>
        <v>0</v>
      </c>
      <c r="U74" s="51">
        <f t="shared" si="10"/>
        <v>0</v>
      </c>
      <c r="V74" s="51">
        <f t="shared" si="11"/>
        <v>0</v>
      </c>
      <c r="W74" s="51">
        <f t="shared" si="12"/>
        <v>0</v>
      </c>
      <c r="X74" s="51">
        <f t="shared" si="13"/>
        <v>0</v>
      </c>
      <c r="Y74" s="51">
        <f t="shared" si="14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205"/>
      <c r="O75" s="47"/>
      <c r="P75" s="50"/>
      <c r="Q75" s="50"/>
      <c r="R75" s="50"/>
      <c r="S75" s="50"/>
      <c r="T75" s="51">
        <f t="shared" si="9"/>
        <v>0</v>
      </c>
      <c r="U75" s="51">
        <f t="shared" si="10"/>
        <v>0</v>
      </c>
      <c r="V75" s="51">
        <f t="shared" si="11"/>
        <v>0</v>
      </c>
      <c r="W75" s="51">
        <f t="shared" si="12"/>
        <v>0</v>
      </c>
      <c r="X75" s="51">
        <f t="shared" si="13"/>
        <v>0</v>
      </c>
      <c r="Y75" s="51">
        <f t="shared" si="14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205"/>
      <c r="O76" s="47"/>
      <c r="P76" s="50"/>
      <c r="Q76" s="50"/>
      <c r="R76" s="50"/>
      <c r="S76" s="50"/>
      <c r="T76" s="51">
        <f t="shared" si="9"/>
        <v>0</v>
      </c>
      <c r="U76" s="51">
        <f t="shared" si="10"/>
        <v>0</v>
      </c>
      <c r="V76" s="51">
        <f t="shared" si="11"/>
        <v>0</v>
      </c>
      <c r="W76" s="51">
        <f t="shared" si="12"/>
        <v>0</v>
      </c>
      <c r="X76" s="51">
        <f t="shared" si="13"/>
        <v>0</v>
      </c>
      <c r="Y76" s="51">
        <f t="shared" si="14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205"/>
      <c r="O77" s="47"/>
      <c r="P77" s="50"/>
      <c r="Q77" s="50"/>
      <c r="R77" s="50"/>
      <c r="S77" s="50"/>
      <c r="T77" s="51">
        <f t="shared" si="9"/>
        <v>0</v>
      </c>
      <c r="U77" s="51">
        <f t="shared" si="10"/>
        <v>0</v>
      </c>
      <c r="V77" s="51">
        <f t="shared" si="11"/>
        <v>0</v>
      </c>
      <c r="W77" s="51">
        <f t="shared" si="12"/>
        <v>0</v>
      </c>
      <c r="X77" s="51">
        <f t="shared" si="13"/>
        <v>0</v>
      </c>
      <c r="Y77" s="51">
        <f t="shared" si="14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205"/>
      <c r="O78" s="47"/>
      <c r="P78" s="50"/>
      <c r="Q78" s="50"/>
      <c r="R78" s="50"/>
      <c r="S78" s="50"/>
      <c r="T78" s="51">
        <f t="shared" si="9"/>
        <v>0</v>
      </c>
      <c r="U78" s="51">
        <f t="shared" si="10"/>
        <v>0</v>
      </c>
      <c r="V78" s="51">
        <f t="shared" si="11"/>
        <v>0</v>
      </c>
      <c r="W78" s="51">
        <f t="shared" si="12"/>
        <v>0</v>
      </c>
      <c r="X78" s="51">
        <f t="shared" si="13"/>
        <v>0</v>
      </c>
      <c r="Y78" s="51">
        <f t="shared" si="14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205"/>
      <c r="O79" s="47"/>
      <c r="P79" s="50"/>
      <c r="Q79" s="50"/>
      <c r="R79" s="50"/>
      <c r="S79" s="50"/>
      <c r="T79" s="51">
        <f t="shared" si="9"/>
        <v>0</v>
      </c>
      <c r="U79" s="51">
        <f t="shared" si="10"/>
        <v>0</v>
      </c>
      <c r="V79" s="51">
        <f t="shared" si="11"/>
        <v>0</v>
      </c>
      <c r="W79" s="51">
        <f t="shared" si="12"/>
        <v>0</v>
      </c>
      <c r="X79" s="51">
        <f t="shared" si="13"/>
        <v>0</v>
      </c>
      <c r="Y79" s="51">
        <f t="shared" si="14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205"/>
      <c r="O80" s="47"/>
      <c r="P80" s="50"/>
      <c r="Q80" s="50"/>
      <c r="R80" s="50"/>
      <c r="S80" s="50"/>
      <c r="T80" s="51">
        <f t="shared" si="9"/>
        <v>0</v>
      </c>
      <c r="U80" s="51">
        <f t="shared" si="10"/>
        <v>0</v>
      </c>
      <c r="V80" s="51">
        <f t="shared" si="11"/>
        <v>0</v>
      </c>
      <c r="W80" s="51">
        <f t="shared" si="12"/>
        <v>0</v>
      </c>
      <c r="X80" s="51">
        <f t="shared" si="13"/>
        <v>0</v>
      </c>
      <c r="Y80" s="51">
        <f t="shared" si="14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205"/>
      <c r="O81" s="47"/>
      <c r="P81" s="50"/>
      <c r="Q81" s="50"/>
      <c r="R81" s="50"/>
      <c r="S81" s="50"/>
      <c r="T81" s="51">
        <f t="shared" si="9"/>
        <v>0</v>
      </c>
      <c r="U81" s="51">
        <f t="shared" si="10"/>
        <v>0</v>
      </c>
      <c r="V81" s="51">
        <f t="shared" si="11"/>
        <v>0</v>
      </c>
      <c r="W81" s="51">
        <f t="shared" si="12"/>
        <v>0</v>
      </c>
      <c r="X81" s="51">
        <f t="shared" si="13"/>
        <v>0</v>
      </c>
      <c r="Y81" s="51">
        <f t="shared" si="14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205"/>
      <c r="O82" s="47"/>
      <c r="P82" s="50"/>
      <c r="Q82" s="50"/>
      <c r="R82" s="50"/>
      <c r="S82" s="50"/>
      <c r="T82" s="51">
        <f t="shared" si="9"/>
        <v>0</v>
      </c>
      <c r="U82" s="51">
        <f t="shared" si="10"/>
        <v>0</v>
      </c>
      <c r="V82" s="51">
        <f t="shared" si="11"/>
        <v>0</v>
      </c>
      <c r="W82" s="51">
        <f t="shared" si="12"/>
        <v>0</v>
      </c>
      <c r="X82" s="51">
        <f t="shared" si="13"/>
        <v>0</v>
      </c>
      <c r="Y82" s="51">
        <f t="shared" si="14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205"/>
      <c r="O83" s="47"/>
      <c r="P83" s="50"/>
      <c r="Q83" s="50"/>
      <c r="R83" s="50"/>
      <c r="S83" s="50"/>
      <c r="T83" s="51">
        <f t="shared" si="9"/>
        <v>0</v>
      </c>
      <c r="U83" s="51">
        <f t="shared" si="10"/>
        <v>0</v>
      </c>
      <c r="V83" s="51">
        <f t="shared" si="11"/>
        <v>0</v>
      </c>
      <c r="W83" s="51">
        <f t="shared" si="12"/>
        <v>0</v>
      </c>
      <c r="X83" s="51">
        <f t="shared" si="13"/>
        <v>0</v>
      </c>
      <c r="Y83" s="51">
        <f t="shared" si="14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205"/>
      <c r="O84" s="47"/>
      <c r="P84" s="50"/>
      <c r="Q84" s="50"/>
      <c r="R84" s="50"/>
      <c r="S84" s="50"/>
      <c r="T84" s="51">
        <f t="shared" si="9"/>
        <v>0</v>
      </c>
      <c r="U84" s="51">
        <f t="shared" si="10"/>
        <v>0</v>
      </c>
      <c r="V84" s="51">
        <f t="shared" si="11"/>
        <v>0</v>
      </c>
      <c r="W84" s="51">
        <f t="shared" si="12"/>
        <v>0</v>
      </c>
      <c r="X84" s="51">
        <f t="shared" si="13"/>
        <v>0</v>
      </c>
      <c r="Y84" s="51">
        <f t="shared" si="14"/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205"/>
      <c r="O85" s="47"/>
      <c r="P85" s="50"/>
      <c r="Q85" s="50"/>
      <c r="R85" s="50"/>
      <c r="S85" s="50"/>
      <c r="T85" s="51">
        <f t="shared" si="9"/>
        <v>0</v>
      </c>
      <c r="U85" s="51">
        <f t="shared" si="10"/>
        <v>0</v>
      </c>
      <c r="V85" s="51">
        <f t="shared" si="11"/>
        <v>0</v>
      </c>
      <c r="W85" s="51">
        <f t="shared" si="12"/>
        <v>0</v>
      </c>
      <c r="X85" s="51">
        <f t="shared" si="13"/>
        <v>0</v>
      </c>
      <c r="Y85" s="51">
        <f t="shared" si="14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205"/>
      <c r="O86" s="47"/>
      <c r="P86" s="50"/>
      <c r="Q86" s="50"/>
      <c r="R86" s="50"/>
      <c r="S86" s="50"/>
      <c r="T86" s="51">
        <f t="shared" si="9"/>
        <v>0</v>
      </c>
      <c r="U86" s="51">
        <f t="shared" si="10"/>
        <v>0</v>
      </c>
      <c r="V86" s="51">
        <f t="shared" si="11"/>
        <v>0</v>
      </c>
      <c r="W86" s="51">
        <f t="shared" si="12"/>
        <v>0</v>
      </c>
      <c r="X86" s="51">
        <f t="shared" si="13"/>
        <v>0</v>
      </c>
      <c r="Y86" s="51">
        <f t="shared" si="14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205"/>
      <c r="O87" s="47"/>
      <c r="P87" s="50"/>
      <c r="Q87" s="50"/>
      <c r="R87" s="50"/>
      <c r="S87" s="50"/>
      <c r="T87" s="51">
        <f t="shared" si="9"/>
        <v>0</v>
      </c>
      <c r="U87" s="51">
        <f t="shared" si="10"/>
        <v>0</v>
      </c>
      <c r="V87" s="51">
        <f t="shared" si="11"/>
        <v>0</v>
      </c>
      <c r="W87" s="51">
        <f t="shared" si="12"/>
        <v>0</v>
      </c>
      <c r="X87" s="51">
        <f t="shared" si="13"/>
        <v>0</v>
      </c>
      <c r="Y87" s="51">
        <f t="shared" si="14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205"/>
      <c r="O88" s="47"/>
      <c r="P88" s="50"/>
      <c r="Q88" s="50"/>
      <c r="R88" s="50"/>
      <c r="S88" s="50"/>
      <c r="T88" s="51">
        <f t="shared" si="9"/>
        <v>0</v>
      </c>
      <c r="U88" s="51">
        <f t="shared" si="10"/>
        <v>0</v>
      </c>
      <c r="V88" s="51">
        <f t="shared" si="11"/>
        <v>0</v>
      </c>
      <c r="W88" s="51">
        <f t="shared" si="12"/>
        <v>0</v>
      </c>
      <c r="X88" s="51">
        <f t="shared" si="13"/>
        <v>0</v>
      </c>
      <c r="Y88" s="51">
        <f t="shared" si="14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205"/>
      <c r="O89" s="47"/>
      <c r="P89" s="50"/>
      <c r="Q89" s="50"/>
      <c r="R89" s="50"/>
      <c r="S89" s="50"/>
      <c r="T89" s="51">
        <f t="shared" si="9"/>
        <v>0</v>
      </c>
      <c r="U89" s="51">
        <f t="shared" si="10"/>
        <v>0</v>
      </c>
      <c r="V89" s="51">
        <f t="shared" si="11"/>
        <v>0</v>
      </c>
      <c r="W89" s="51">
        <f t="shared" si="12"/>
        <v>0</v>
      </c>
      <c r="X89" s="51">
        <f t="shared" si="13"/>
        <v>0</v>
      </c>
      <c r="Y89" s="51">
        <f t="shared" si="14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205"/>
      <c r="O90" s="47"/>
      <c r="P90" s="50"/>
      <c r="Q90" s="50"/>
      <c r="R90" s="50"/>
      <c r="S90" s="50"/>
      <c r="T90" s="51">
        <f t="shared" si="9"/>
        <v>0</v>
      </c>
      <c r="U90" s="51">
        <f t="shared" si="10"/>
        <v>0</v>
      </c>
      <c r="V90" s="51">
        <f t="shared" si="11"/>
        <v>0</v>
      </c>
      <c r="W90" s="51">
        <f t="shared" si="12"/>
        <v>0</v>
      </c>
      <c r="X90" s="51">
        <f t="shared" si="13"/>
        <v>0</v>
      </c>
      <c r="Y90" s="51">
        <f t="shared" si="14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205"/>
      <c r="O91" s="47"/>
      <c r="P91" s="50"/>
      <c r="Q91" s="50"/>
      <c r="R91" s="50"/>
      <c r="S91" s="50"/>
      <c r="T91" s="51">
        <f t="shared" si="9"/>
        <v>0</v>
      </c>
      <c r="U91" s="51">
        <f t="shared" si="10"/>
        <v>0</v>
      </c>
      <c r="V91" s="51">
        <f t="shared" si="11"/>
        <v>0</v>
      </c>
      <c r="W91" s="51">
        <f t="shared" si="12"/>
        <v>0</v>
      </c>
      <c r="X91" s="51">
        <f t="shared" si="13"/>
        <v>0</v>
      </c>
      <c r="Y91" s="51">
        <f t="shared" si="14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205"/>
      <c r="O92" s="47"/>
      <c r="P92" s="50"/>
      <c r="Q92" s="50"/>
      <c r="R92" s="50"/>
      <c r="S92" s="50"/>
      <c r="T92" s="51">
        <f t="shared" si="9"/>
        <v>0</v>
      </c>
      <c r="U92" s="51">
        <f t="shared" si="10"/>
        <v>0</v>
      </c>
      <c r="V92" s="51">
        <f t="shared" si="11"/>
        <v>0</v>
      </c>
      <c r="W92" s="51">
        <f t="shared" si="12"/>
        <v>0</v>
      </c>
      <c r="X92" s="51">
        <f t="shared" si="13"/>
        <v>0</v>
      </c>
      <c r="Y92" s="51">
        <f t="shared" si="14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205"/>
      <c r="O93" s="47"/>
      <c r="P93" s="50"/>
      <c r="Q93" s="50"/>
      <c r="R93" s="50"/>
      <c r="S93" s="50"/>
      <c r="T93" s="51">
        <f t="shared" si="9"/>
        <v>0</v>
      </c>
      <c r="U93" s="51">
        <f t="shared" si="10"/>
        <v>0</v>
      </c>
      <c r="V93" s="51">
        <f t="shared" si="11"/>
        <v>0</v>
      </c>
      <c r="W93" s="51">
        <f t="shared" si="12"/>
        <v>0</v>
      </c>
      <c r="X93" s="51">
        <f t="shared" si="13"/>
        <v>0</v>
      </c>
      <c r="Y93" s="51">
        <f t="shared" si="14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205"/>
      <c r="O94" s="47"/>
      <c r="P94" s="50"/>
      <c r="Q94" s="50"/>
      <c r="R94" s="50"/>
      <c r="S94" s="50"/>
      <c r="T94" s="51">
        <f t="shared" si="9"/>
        <v>0</v>
      </c>
      <c r="U94" s="51">
        <f t="shared" si="10"/>
        <v>0</v>
      </c>
      <c r="V94" s="51">
        <f t="shared" si="11"/>
        <v>0</v>
      </c>
      <c r="W94" s="51">
        <f t="shared" si="12"/>
        <v>0</v>
      </c>
      <c r="X94" s="51">
        <f t="shared" si="13"/>
        <v>0</v>
      </c>
      <c r="Y94" s="51">
        <f t="shared" si="14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205"/>
      <c r="O95" s="47"/>
      <c r="P95" s="50"/>
      <c r="Q95" s="50"/>
      <c r="R95" s="50"/>
      <c r="S95" s="50"/>
      <c r="T95" s="51">
        <f t="shared" si="9"/>
        <v>0</v>
      </c>
      <c r="U95" s="51">
        <f t="shared" si="10"/>
        <v>0</v>
      </c>
      <c r="V95" s="51">
        <f t="shared" si="11"/>
        <v>0</v>
      </c>
      <c r="W95" s="51">
        <f t="shared" si="12"/>
        <v>0</v>
      </c>
      <c r="X95" s="51">
        <f t="shared" si="13"/>
        <v>0</v>
      </c>
      <c r="Y95" s="51">
        <f t="shared" si="14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205"/>
      <c r="O96" s="47"/>
      <c r="P96" s="50"/>
      <c r="Q96" s="50"/>
      <c r="R96" s="50"/>
      <c r="S96" s="50"/>
      <c r="T96" s="51">
        <f t="shared" si="9"/>
        <v>0</v>
      </c>
      <c r="U96" s="51">
        <f t="shared" si="10"/>
        <v>0</v>
      </c>
      <c r="V96" s="51">
        <f t="shared" si="11"/>
        <v>0</v>
      </c>
      <c r="W96" s="51">
        <f t="shared" si="12"/>
        <v>0</v>
      </c>
      <c r="X96" s="51">
        <f t="shared" si="13"/>
        <v>0</v>
      </c>
      <c r="Y96" s="51">
        <f t="shared" si="14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205"/>
      <c r="O97" s="47"/>
      <c r="P97" s="50"/>
      <c r="Q97" s="50"/>
      <c r="R97" s="50"/>
      <c r="S97" s="50"/>
      <c r="T97" s="51">
        <f t="shared" si="9"/>
        <v>0</v>
      </c>
      <c r="U97" s="51">
        <f t="shared" si="10"/>
        <v>0</v>
      </c>
      <c r="V97" s="51">
        <f t="shared" si="11"/>
        <v>0</v>
      </c>
      <c r="W97" s="51">
        <f t="shared" si="12"/>
        <v>0</v>
      </c>
      <c r="X97" s="51">
        <f t="shared" si="13"/>
        <v>0</v>
      </c>
      <c r="Y97" s="51">
        <f t="shared" si="14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205"/>
      <c r="O98" s="47"/>
      <c r="P98" s="50"/>
      <c r="Q98" s="50"/>
      <c r="R98" s="50"/>
      <c r="S98" s="50"/>
      <c r="T98" s="51">
        <f t="shared" si="9"/>
        <v>0</v>
      </c>
      <c r="U98" s="51">
        <f t="shared" si="10"/>
        <v>0</v>
      </c>
      <c r="V98" s="51">
        <f t="shared" si="11"/>
        <v>0</v>
      </c>
      <c r="W98" s="51">
        <f t="shared" si="12"/>
        <v>0</v>
      </c>
      <c r="X98" s="51">
        <f t="shared" si="13"/>
        <v>0</v>
      </c>
      <c r="Y98" s="51">
        <f t="shared" si="14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205"/>
      <c r="O99" s="47"/>
      <c r="P99" s="50"/>
      <c r="Q99" s="50"/>
      <c r="R99" s="50"/>
      <c r="S99" s="50"/>
      <c r="T99" s="51">
        <f t="shared" si="9"/>
        <v>0</v>
      </c>
      <c r="U99" s="51">
        <f t="shared" si="10"/>
        <v>0</v>
      </c>
      <c r="V99" s="51">
        <f t="shared" si="11"/>
        <v>0</v>
      </c>
      <c r="W99" s="51">
        <f t="shared" si="12"/>
        <v>0</v>
      </c>
      <c r="X99" s="51">
        <f t="shared" si="13"/>
        <v>0</v>
      </c>
      <c r="Y99" s="51">
        <f t="shared" si="14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205"/>
      <c r="O100" s="47"/>
      <c r="P100" s="50"/>
      <c r="Q100" s="50"/>
      <c r="R100" s="50"/>
      <c r="S100" s="50"/>
      <c r="T100" s="51">
        <f t="shared" si="9"/>
        <v>0</v>
      </c>
      <c r="U100" s="51">
        <f t="shared" si="10"/>
        <v>0</v>
      </c>
      <c r="V100" s="51">
        <f t="shared" si="11"/>
        <v>0</v>
      </c>
      <c r="W100" s="51">
        <f t="shared" si="12"/>
        <v>0</v>
      </c>
      <c r="X100" s="51">
        <f t="shared" si="13"/>
        <v>0</v>
      </c>
      <c r="Y100" s="51">
        <f t="shared" si="14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205"/>
      <c r="O101" s="47"/>
      <c r="P101" s="50"/>
      <c r="Q101" s="50"/>
      <c r="R101" s="50"/>
      <c r="S101" s="50"/>
      <c r="T101" s="51">
        <f t="shared" si="9"/>
        <v>0</v>
      </c>
      <c r="U101" s="51">
        <f t="shared" si="10"/>
        <v>0</v>
      </c>
      <c r="V101" s="51">
        <f t="shared" si="11"/>
        <v>0</v>
      </c>
      <c r="W101" s="51">
        <f t="shared" si="12"/>
        <v>0</v>
      </c>
      <c r="X101" s="51">
        <f t="shared" si="13"/>
        <v>0</v>
      </c>
      <c r="Y101" s="51">
        <f t="shared" si="14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7"/>
      <c r="P102" s="50"/>
      <c r="Q102" s="50"/>
      <c r="R102" s="50"/>
      <c r="S102" s="50"/>
      <c r="T102" s="51">
        <f t="shared" ref="T102:X106" si="15">IF($N102="Pending",0,$N102*O102)</f>
        <v>0</v>
      </c>
      <c r="U102" s="51">
        <f t="shared" si="15"/>
        <v>0</v>
      </c>
      <c r="V102" s="51">
        <f t="shared" si="15"/>
        <v>0</v>
      </c>
      <c r="W102" s="51">
        <f t="shared" si="15"/>
        <v>0</v>
      </c>
      <c r="X102" s="51">
        <f t="shared" si="15"/>
        <v>0</v>
      </c>
      <c r="Y102" s="51">
        <f t="shared" ref="Y102:Y106" si="16">SUM(T102:X102)</f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7"/>
      <c r="P103" s="50"/>
      <c r="Q103" s="50"/>
      <c r="R103" s="50"/>
      <c r="S103" s="50"/>
      <c r="T103" s="51">
        <f t="shared" si="15"/>
        <v>0</v>
      </c>
      <c r="U103" s="51">
        <f t="shared" si="15"/>
        <v>0</v>
      </c>
      <c r="V103" s="51">
        <f t="shared" si="15"/>
        <v>0</v>
      </c>
      <c r="W103" s="51">
        <f t="shared" si="15"/>
        <v>0</v>
      </c>
      <c r="X103" s="51">
        <f t="shared" si="15"/>
        <v>0</v>
      </c>
      <c r="Y103" s="51">
        <f t="shared" si="16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7"/>
      <c r="P104" s="50"/>
      <c r="Q104" s="50"/>
      <c r="R104" s="50"/>
      <c r="S104" s="50"/>
      <c r="T104" s="51">
        <f t="shared" si="15"/>
        <v>0</v>
      </c>
      <c r="U104" s="51">
        <f t="shared" si="15"/>
        <v>0</v>
      </c>
      <c r="V104" s="51">
        <f t="shared" si="15"/>
        <v>0</v>
      </c>
      <c r="W104" s="51">
        <f t="shared" si="15"/>
        <v>0</v>
      </c>
      <c r="X104" s="51">
        <f t="shared" si="15"/>
        <v>0</v>
      </c>
      <c r="Y104" s="51">
        <f t="shared" si="16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7"/>
      <c r="P105" s="50"/>
      <c r="Q105" s="50"/>
      <c r="R105" s="50"/>
      <c r="S105" s="50"/>
      <c r="T105" s="51">
        <f t="shared" si="15"/>
        <v>0</v>
      </c>
      <c r="U105" s="51">
        <f t="shared" si="15"/>
        <v>0</v>
      </c>
      <c r="V105" s="51">
        <f t="shared" si="15"/>
        <v>0</v>
      </c>
      <c r="W105" s="51">
        <f t="shared" si="15"/>
        <v>0</v>
      </c>
      <c r="X105" s="51">
        <f t="shared" si="15"/>
        <v>0</v>
      </c>
      <c r="Y105" s="51">
        <f t="shared" si="16"/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7"/>
      <c r="P106" s="50"/>
      <c r="Q106" s="50"/>
      <c r="R106" s="50"/>
      <c r="S106" s="50"/>
      <c r="T106" s="51">
        <f t="shared" si="15"/>
        <v>0</v>
      </c>
      <c r="U106" s="51">
        <f t="shared" si="15"/>
        <v>0</v>
      </c>
      <c r="V106" s="51">
        <f t="shared" si="15"/>
        <v>0</v>
      </c>
      <c r="W106" s="51">
        <f t="shared" si="15"/>
        <v>0</v>
      </c>
      <c r="X106" s="51">
        <f t="shared" si="15"/>
        <v>0</v>
      </c>
      <c r="Y106" s="51">
        <f t="shared" si="16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69" t="s">
        <v>110</v>
      </c>
      <c r="T108" s="69">
        <f t="shared" ref="T108:Y108" si="17">SUM(T7:T106)</f>
        <v>0</v>
      </c>
      <c r="U108" s="69">
        <f t="shared" si="17"/>
        <v>42500</v>
      </c>
      <c r="V108" s="69">
        <f t="shared" si="17"/>
        <v>0</v>
      </c>
      <c r="W108" s="69">
        <f t="shared" si="17"/>
        <v>0</v>
      </c>
      <c r="X108" s="69">
        <f t="shared" si="17"/>
        <v>0</v>
      </c>
      <c r="Y108" s="69">
        <f t="shared" si="17"/>
        <v>42500</v>
      </c>
      <c r="Z108" s="38"/>
      <c r="AA108" s="38"/>
    </row>
    <row r="109" spans="1:31" x14ac:dyDescent="0.25">
      <c r="C109" s="39"/>
      <c r="M109" s="38"/>
    </row>
    <row r="110" spans="1:31" x14ac:dyDescent="0.25">
      <c r="T110" s="145" t="str">
        <f t="shared" ref="T110:Y110" si="18">T6</f>
        <v>Cost estimate 2024</v>
      </c>
      <c r="U110" s="145" t="str">
        <f t="shared" si="18"/>
        <v>Cost estimate 2025</v>
      </c>
      <c r="V110" s="145" t="str">
        <f t="shared" si="18"/>
        <v>Cost estimate 2026</v>
      </c>
      <c r="W110" s="145" t="str">
        <f t="shared" si="18"/>
        <v>Cost estimate 2027</v>
      </c>
      <c r="X110" s="145" t="str">
        <f t="shared" si="18"/>
        <v>Cost estimate 2028</v>
      </c>
      <c r="Y110" s="145" t="str">
        <f t="shared" si="18"/>
        <v>TotalOver5Years</v>
      </c>
      <c r="Z110" s="191">
        <f>SUM(Y111:Y133)</f>
        <v>42500</v>
      </c>
      <c r="AA110"/>
    </row>
    <row r="111" spans="1:31" x14ac:dyDescent="0.25">
      <c r="S111" s="145" t="str">
        <f>'Basic Input for Tool'!$D65</f>
        <v>Meeting</v>
      </c>
      <c r="T111" s="146">
        <f>SUMIF($Z$7:$Z$106,$S111,T$7:T$106)</f>
        <v>0</v>
      </c>
      <c r="U111" s="146">
        <f t="shared" ref="U111:Y133" si="19">SUMIF($Z$7:$Z$106,$S111,U$7:U$106)</f>
        <v>42500</v>
      </c>
      <c r="V111" s="146">
        <f t="shared" si="19"/>
        <v>0</v>
      </c>
      <c r="W111" s="146">
        <f t="shared" si="19"/>
        <v>0</v>
      </c>
      <c r="X111" s="146">
        <f t="shared" si="19"/>
        <v>0</v>
      </c>
      <c r="Y111" s="146">
        <f t="shared" si="19"/>
        <v>42500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ref="T112:T133" si="20">SUMIF($Z$7:$Z$106,$S112,T$7:T$106)</f>
        <v>0</v>
      </c>
      <c r="U112" s="146">
        <f t="shared" si="19"/>
        <v>0</v>
      </c>
      <c r="V112" s="146">
        <f t="shared" si="19"/>
        <v>0</v>
      </c>
      <c r="W112" s="146">
        <f t="shared" si="19"/>
        <v>0</v>
      </c>
      <c r="X112" s="146">
        <f t="shared" si="19"/>
        <v>0</v>
      </c>
      <c r="Y112" s="146">
        <f t="shared" si="19"/>
        <v>0</v>
      </c>
      <c r="Z112"/>
      <c r="AA112"/>
    </row>
    <row r="113" spans="1:28" x14ac:dyDescent="0.25">
      <c r="S113" s="145" t="str">
        <f>'Basic Input for Tool'!$D67</f>
        <v>Workshop</v>
      </c>
      <c r="T113" s="146">
        <f t="shared" si="20"/>
        <v>0</v>
      </c>
      <c r="U113" s="146">
        <f t="shared" si="19"/>
        <v>0</v>
      </c>
      <c r="V113" s="146">
        <f t="shared" si="19"/>
        <v>0</v>
      </c>
      <c r="W113" s="146">
        <f t="shared" si="19"/>
        <v>0</v>
      </c>
      <c r="X113" s="146">
        <f t="shared" si="19"/>
        <v>0</v>
      </c>
      <c r="Y113" s="146">
        <f t="shared" si="19"/>
        <v>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20"/>
        <v>0</v>
      </c>
      <c r="U114" s="146">
        <f t="shared" si="19"/>
        <v>0</v>
      </c>
      <c r="V114" s="146">
        <f t="shared" si="19"/>
        <v>0</v>
      </c>
      <c r="W114" s="146">
        <f t="shared" si="19"/>
        <v>0</v>
      </c>
      <c r="X114" s="146">
        <f t="shared" si="19"/>
        <v>0</v>
      </c>
      <c r="Y114" s="146">
        <f t="shared" si="19"/>
        <v>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20"/>
        <v>0</v>
      </c>
      <c r="U115" s="146">
        <f t="shared" si="19"/>
        <v>0</v>
      </c>
      <c r="V115" s="146">
        <f t="shared" si="19"/>
        <v>0</v>
      </c>
      <c r="W115" s="146">
        <f t="shared" si="19"/>
        <v>0</v>
      </c>
      <c r="X115" s="146">
        <f t="shared" si="19"/>
        <v>0</v>
      </c>
      <c r="Y115" s="146">
        <f t="shared" si="19"/>
        <v>0</v>
      </c>
      <c r="Z115"/>
      <c r="AA115"/>
      <c r="AB115"/>
    </row>
    <row r="116" spans="1:28" s="37" customFormat="1" x14ac:dyDescent="0.25">
      <c r="A116" s="141"/>
      <c r="B116" s="141"/>
      <c r="C116" s="52"/>
      <c r="S116" s="145" t="str">
        <f>'Basic Input for Tool'!$D70</f>
        <v>Construction</v>
      </c>
      <c r="T116" s="146">
        <f t="shared" si="20"/>
        <v>0</v>
      </c>
      <c r="U116" s="146">
        <f t="shared" si="19"/>
        <v>0</v>
      </c>
      <c r="V116" s="146">
        <f t="shared" si="19"/>
        <v>0</v>
      </c>
      <c r="W116" s="146">
        <f t="shared" si="19"/>
        <v>0</v>
      </c>
      <c r="X116" s="146">
        <f t="shared" si="19"/>
        <v>0</v>
      </c>
      <c r="Y116" s="146">
        <f t="shared" si="19"/>
        <v>0</v>
      </c>
      <c r="Z116"/>
      <c r="AA116"/>
      <c r="AB116"/>
    </row>
    <row r="117" spans="1:28" s="37" customFormat="1" x14ac:dyDescent="0.25">
      <c r="A117" s="141"/>
      <c r="B117" s="141"/>
      <c r="C117" s="52"/>
      <c r="S117" s="145" t="str">
        <f>'Basic Input for Tool'!$D71</f>
        <v>Consultancy</v>
      </c>
      <c r="T117" s="146">
        <f t="shared" si="20"/>
        <v>0</v>
      </c>
      <c r="U117" s="146">
        <f t="shared" si="19"/>
        <v>0</v>
      </c>
      <c r="V117" s="146">
        <f t="shared" si="19"/>
        <v>0</v>
      </c>
      <c r="W117" s="146">
        <f t="shared" si="19"/>
        <v>0</v>
      </c>
      <c r="X117" s="146">
        <f t="shared" si="19"/>
        <v>0</v>
      </c>
      <c r="Y117" s="146">
        <f t="shared" si="19"/>
        <v>0</v>
      </c>
      <c r="Z117"/>
      <c r="AA117"/>
      <c r="AB117"/>
    </row>
    <row r="118" spans="1:28" s="37" customFormat="1" x14ac:dyDescent="0.25">
      <c r="A118" s="141"/>
      <c r="B118" s="141"/>
      <c r="C118" s="52"/>
      <c r="S118" s="145" t="str">
        <f>'Basic Input for Tool'!$D72</f>
        <v>Evaluation</v>
      </c>
      <c r="T118" s="146">
        <f t="shared" si="20"/>
        <v>0</v>
      </c>
      <c r="U118" s="146">
        <f t="shared" si="19"/>
        <v>0</v>
      </c>
      <c r="V118" s="146">
        <f t="shared" si="19"/>
        <v>0</v>
      </c>
      <c r="W118" s="146">
        <f t="shared" si="19"/>
        <v>0</v>
      </c>
      <c r="X118" s="146">
        <f t="shared" si="19"/>
        <v>0</v>
      </c>
      <c r="Y118" s="146">
        <f t="shared" si="19"/>
        <v>0</v>
      </c>
      <c r="Z118"/>
      <c r="AA118"/>
      <c r="AB118"/>
    </row>
    <row r="119" spans="1:28" s="37" customFormat="1" x14ac:dyDescent="0.25">
      <c r="A119" s="141"/>
      <c r="B119" s="141"/>
      <c r="C119" s="52"/>
      <c r="S119" s="145" t="str">
        <f>'Basic Input for Tool'!$D73</f>
        <v>Field visit</v>
      </c>
      <c r="T119" s="146">
        <f t="shared" si="20"/>
        <v>0</v>
      </c>
      <c r="U119" s="146">
        <f t="shared" si="19"/>
        <v>0</v>
      </c>
      <c r="V119" s="146">
        <f t="shared" si="19"/>
        <v>0</v>
      </c>
      <c r="W119" s="146">
        <f t="shared" si="19"/>
        <v>0</v>
      </c>
      <c r="X119" s="146">
        <f t="shared" si="19"/>
        <v>0</v>
      </c>
      <c r="Y119" s="146">
        <f t="shared" si="19"/>
        <v>0</v>
      </c>
      <c r="Z119"/>
      <c r="AA119"/>
      <c r="AB119"/>
    </row>
    <row r="120" spans="1:28" x14ac:dyDescent="0.25">
      <c r="S120" s="145" t="str">
        <f>'Basic Input for Tool'!$D74</f>
        <v>Human resources</v>
      </c>
      <c r="T120" s="146">
        <f t="shared" si="20"/>
        <v>0</v>
      </c>
      <c r="U120" s="146">
        <f t="shared" si="19"/>
        <v>0</v>
      </c>
      <c r="V120" s="146">
        <f t="shared" si="19"/>
        <v>0</v>
      </c>
      <c r="W120" s="146">
        <f t="shared" si="19"/>
        <v>0</v>
      </c>
      <c r="X120" s="146">
        <f t="shared" si="19"/>
        <v>0</v>
      </c>
      <c r="Y120" s="146">
        <f t="shared" si="19"/>
        <v>0</v>
      </c>
      <c r="Z120"/>
      <c r="AA120"/>
    </row>
    <row r="121" spans="1:28" x14ac:dyDescent="0.25">
      <c r="S121" s="145" t="str">
        <f>'Basic Input for Tool'!$D75</f>
        <v>Infrastructure</v>
      </c>
      <c r="T121" s="146">
        <f t="shared" si="20"/>
        <v>0</v>
      </c>
      <c r="U121" s="146">
        <f t="shared" si="19"/>
        <v>0</v>
      </c>
      <c r="V121" s="146">
        <f t="shared" si="19"/>
        <v>0</v>
      </c>
      <c r="W121" s="146">
        <f t="shared" si="19"/>
        <v>0</v>
      </c>
      <c r="X121" s="146">
        <f t="shared" si="19"/>
        <v>0</v>
      </c>
      <c r="Y121" s="146">
        <f t="shared" si="19"/>
        <v>0</v>
      </c>
      <c r="Z121"/>
      <c r="AA121"/>
    </row>
    <row r="122" spans="1:28" x14ac:dyDescent="0.25">
      <c r="S122" s="145" t="str">
        <f>'Basic Input for Tool'!$D76</f>
        <v>Document reproduction/printing</v>
      </c>
      <c r="T122" s="146">
        <f t="shared" si="20"/>
        <v>0</v>
      </c>
      <c r="U122" s="146">
        <f t="shared" si="19"/>
        <v>0</v>
      </c>
      <c r="V122" s="146">
        <f t="shared" si="19"/>
        <v>0</v>
      </c>
      <c r="W122" s="146">
        <f t="shared" si="19"/>
        <v>0</v>
      </c>
      <c r="X122" s="146">
        <f t="shared" si="19"/>
        <v>0</v>
      </c>
      <c r="Y122" s="146">
        <f t="shared" si="19"/>
        <v>0</v>
      </c>
      <c r="Z122"/>
      <c r="AA122"/>
    </row>
    <row r="123" spans="1:28" x14ac:dyDescent="0.25">
      <c r="S123" s="145" t="str">
        <f>'Basic Input for Tool'!$D77</f>
        <v>Procurement</v>
      </c>
      <c r="T123" s="146">
        <f t="shared" si="20"/>
        <v>0</v>
      </c>
      <c r="U123" s="146">
        <f t="shared" si="19"/>
        <v>0</v>
      </c>
      <c r="V123" s="146">
        <f t="shared" si="19"/>
        <v>0</v>
      </c>
      <c r="W123" s="146">
        <f t="shared" si="19"/>
        <v>0</v>
      </c>
      <c r="X123" s="146">
        <f t="shared" si="19"/>
        <v>0</v>
      </c>
      <c r="Y123" s="146">
        <f t="shared" si="19"/>
        <v>0</v>
      </c>
      <c r="Z123"/>
      <c r="AA123"/>
    </row>
    <row r="124" spans="1:28" x14ac:dyDescent="0.25">
      <c r="S124" s="145" t="str">
        <f>'Basic Input for Tool'!$D78</f>
        <v>Services</v>
      </c>
      <c r="T124" s="146">
        <f t="shared" si="20"/>
        <v>0</v>
      </c>
      <c r="U124" s="146">
        <f t="shared" si="19"/>
        <v>0</v>
      </c>
      <c r="V124" s="146">
        <f t="shared" si="19"/>
        <v>0</v>
      </c>
      <c r="W124" s="146">
        <f t="shared" si="19"/>
        <v>0</v>
      </c>
      <c r="X124" s="146">
        <f t="shared" si="19"/>
        <v>0</v>
      </c>
      <c r="Y124" s="146">
        <f t="shared" si="19"/>
        <v>0</v>
      </c>
      <c r="Z124"/>
      <c r="AA124"/>
    </row>
    <row r="125" spans="1:28" x14ac:dyDescent="0.25">
      <c r="S125" s="145" t="str">
        <f>'Basic Input for Tool'!$D79</f>
        <v>Simulation exercises</v>
      </c>
      <c r="T125" s="146">
        <f t="shared" si="20"/>
        <v>0</v>
      </c>
      <c r="U125" s="146">
        <f t="shared" si="19"/>
        <v>0</v>
      </c>
      <c r="V125" s="146">
        <f t="shared" si="19"/>
        <v>0</v>
      </c>
      <c r="W125" s="146">
        <f t="shared" si="19"/>
        <v>0</v>
      </c>
      <c r="X125" s="146">
        <f t="shared" si="19"/>
        <v>0</v>
      </c>
      <c r="Y125" s="146">
        <f t="shared" si="19"/>
        <v>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si="20"/>
        <v>0</v>
      </c>
      <c r="U126" s="146">
        <f t="shared" si="19"/>
        <v>0</v>
      </c>
      <c r="V126" s="146">
        <f t="shared" si="19"/>
        <v>0</v>
      </c>
      <c r="W126" s="146">
        <f t="shared" si="19"/>
        <v>0</v>
      </c>
      <c r="X126" s="146">
        <f t="shared" si="19"/>
        <v>0</v>
      </c>
      <c r="Y126" s="146">
        <f t="shared" si="19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20"/>
        <v>0</v>
      </c>
      <c r="U127" s="146">
        <f t="shared" si="19"/>
        <v>0</v>
      </c>
      <c r="V127" s="146">
        <f t="shared" si="19"/>
        <v>0</v>
      </c>
      <c r="W127" s="146">
        <f t="shared" si="19"/>
        <v>0</v>
      </c>
      <c r="X127" s="146">
        <f t="shared" si="19"/>
        <v>0</v>
      </c>
      <c r="Y127" s="146">
        <f t="shared" si="19"/>
        <v>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20"/>
        <v>0</v>
      </c>
      <c r="U128" s="146">
        <f t="shared" si="19"/>
        <v>0</v>
      </c>
      <c r="V128" s="146">
        <f t="shared" si="19"/>
        <v>0</v>
      </c>
      <c r="W128" s="146">
        <f t="shared" si="19"/>
        <v>0</v>
      </c>
      <c r="X128" s="146">
        <f t="shared" si="19"/>
        <v>0</v>
      </c>
      <c r="Y128" s="146">
        <f t="shared" si="19"/>
        <v>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20"/>
        <v>0</v>
      </c>
      <c r="U129" s="146">
        <f t="shared" si="19"/>
        <v>0</v>
      </c>
      <c r="V129" s="146">
        <f t="shared" si="19"/>
        <v>0</v>
      </c>
      <c r="W129" s="146">
        <f t="shared" si="19"/>
        <v>0</v>
      </c>
      <c r="X129" s="146">
        <f t="shared" si="19"/>
        <v>0</v>
      </c>
      <c r="Y129" s="146">
        <f t="shared" si="19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20"/>
        <v>0</v>
      </c>
      <c r="U130" s="146">
        <f t="shared" si="19"/>
        <v>0</v>
      </c>
      <c r="V130" s="146">
        <f t="shared" si="19"/>
        <v>0</v>
      </c>
      <c r="W130" s="146">
        <f t="shared" si="19"/>
        <v>0</v>
      </c>
      <c r="X130" s="146">
        <f t="shared" si="19"/>
        <v>0</v>
      </c>
      <c r="Y130" s="146">
        <f t="shared" si="19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20"/>
        <v>0</v>
      </c>
      <c r="U131" s="146">
        <f t="shared" si="19"/>
        <v>0</v>
      </c>
      <c r="V131" s="146">
        <f t="shared" si="19"/>
        <v>0</v>
      </c>
      <c r="W131" s="146">
        <f t="shared" si="19"/>
        <v>0</v>
      </c>
      <c r="X131" s="146">
        <f t="shared" si="19"/>
        <v>0</v>
      </c>
      <c r="Y131" s="146">
        <f t="shared" si="19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20"/>
        <v>0</v>
      </c>
      <c r="U132" s="146">
        <f t="shared" si="19"/>
        <v>0</v>
      </c>
      <c r="V132" s="146">
        <f t="shared" si="19"/>
        <v>0</v>
      </c>
      <c r="W132" s="146">
        <f t="shared" si="19"/>
        <v>0</v>
      </c>
      <c r="X132" s="146">
        <f t="shared" si="19"/>
        <v>0</v>
      </c>
      <c r="Y132" s="146">
        <f t="shared" si="19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20"/>
        <v>0</v>
      </c>
      <c r="U133" s="146">
        <f t="shared" si="19"/>
        <v>0</v>
      </c>
      <c r="V133" s="146">
        <f t="shared" si="19"/>
        <v>0</v>
      </c>
      <c r="W133" s="146">
        <f t="shared" si="19"/>
        <v>0</v>
      </c>
      <c r="X133" s="146">
        <f t="shared" si="19"/>
        <v>0</v>
      </c>
      <c r="Y133" s="146">
        <f t="shared" si="19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21">T6</f>
        <v>Cost estimate 2024</v>
      </c>
      <c r="U136" s="145" t="str">
        <f t="shared" si="21"/>
        <v>Cost estimate 2025</v>
      </c>
      <c r="V136" s="145" t="str">
        <f t="shared" si="21"/>
        <v>Cost estimate 2026</v>
      </c>
      <c r="W136" s="145" t="str">
        <f t="shared" si="21"/>
        <v>Cost estimate 2027</v>
      </c>
      <c r="X136" s="145" t="str">
        <f t="shared" si="21"/>
        <v>Cost estimate 2028</v>
      </c>
      <c r="Y136" s="145" t="str">
        <f t="shared" si="21"/>
        <v>TotalOver5Years</v>
      </c>
      <c r="Z136" s="191">
        <f>SUM(Y137:Y146)</f>
        <v>42500</v>
      </c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>SUMIF($AA$7:$AA$106,$S137,T$7:T$106)</f>
        <v>0</v>
      </c>
      <c r="U137" s="146">
        <f t="shared" ref="U137:Y146" si="22">SUMIF($AA$7:$AA$106,$S137,U$7:U$106)</f>
        <v>42500</v>
      </c>
      <c r="V137" s="146">
        <f t="shared" si="22"/>
        <v>0</v>
      </c>
      <c r="W137" s="146">
        <f t="shared" si="22"/>
        <v>0</v>
      </c>
      <c r="X137" s="146">
        <f t="shared" si="22"/>
        <v>0</v>
      </c>
      <c r="Y137" s="146">
        <f t="shared" si="22"/>
        <v>42500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ref="T138:T146" si="23">SUMIF($AA$7:$AA$106,$S138,T$7:T$106)</f>
        <v>0</v>
      </c>
      <c r="U138" s="146">
        <f t="shared" si="22"/>
        <v>0</v>
      </c>
      <c r="V138" s="146">
        <f t="shared" si="22"/>
        <v>0</v>
      </c>
      <c r="W138" s="146">
        <f t="shared" si="22"/>
        <v>0</v>
      </c>
      <c r="X138" s="146">
        <f t="shared" si="22"/>
        <v>0</v>
      </c>
      <c r="Y138" s="146">
        <f t="shared" si="22"/>
        <v>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23"/>
        <v>0</v>
      </c>
      <c r="U139" s="146">
        <f t="shared" si="22"/>
        <v>0</v>
      </c>
      <c r="V139" s="146">
        <f t="shared" si="22"/>
        <v>0</v>
      </c>
      <c r="W139" s="146">
        <f t="shared" si="22"/>
        <v>0</v>
      </c>
      <c r="X139" s="146">
        <f t="shared" si="22"/>
        <v>0</v>
      </c>
      <c r="Y139" s="146">
        <f t="shared" si="22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23"/>
        <v>0</v>
      </c>
      <c r="U140" s="146">
        <f t="shared" si="22"/>
        <v>0</v>
      </c>
      <c r="V140" s="146">
        <f t="shared" si="22"/>
        <v>0</v>
      </c>
      <c r="W140" s="146">
        <f t="shared" si="22"/>
        <v>0</v>
      </c>
      <c r="X140" s="146">
        <f t="shared" si="22"/>
        <v>0</v>
      </c>
      <c r="Y140" s="146">
        <f t="shared" si="22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23"/>
        <v>0</v>
      </c>
      <c r="U141" s="146">
        <f t="shared" si="22"/>
        <v>0</v>
      </c>
      <c r="V141" s="146">
        <f t="shared" si="22"/>
        <v>0</v>
      </c>
      <c r="W141" s="146">
        <f t="shared" si="22"/>
        <v>0</v>
      </c>
      <c r="X141" s="146">
        <f t="shared" si="22"/>
        <v>0</v>
      </c>
      <c r="Y141" s="146">
        <f t="shared" si="22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23"/>
        <v>0</v>
      </c>
      <c r="U142" s="146">
        <f t="shared" si="22"/>
        <v>0</v>
      </c>
      <c r="V142" s="146">
        <f t="shared" si="22"/>
        <v>0</v>
      </c>
      <c r="W142" s="146">
        <f t="shared" si="22"/>
        <v>0</v>
      </c>
      <c r="X142" s="146">
        <f t="shared" si="22"/>
        <v>0</v>
      </c>
      <c r="Y142" s="146">
        <f t="shared" si="22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23"/>
        <v>0</v>
      </c>
      <c r="U143" s="146">
        <f t="shared" si="22"/>
        <v>0</v>
      </c>
      <c r="V143" s="146">
        <f t="shared" si="22"/>
        <v>0</v>
      </c>
      <c r="W143" s="146">
        <f t="shared" si="22"/>
        <v>0</v>
      </c>
      <c r="X143" s="146">
        <f t="shared" si="22"/>
        <v>0</v>
      </c>
      <c r="Y143" s="146">
        <f t="shared" si="22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23"/>
        <v>0</v>
      </c>
      <c r="U144" s="146">
        <f t="shared" si="22"/>
        <v>0</v>
      </c>
      <c r="V144" s="146">
        <f t="shared" si="22"/>
        <v>0</v>
      </c>
      <c r="W144" s="146">
        <f t="shared" si="22"/>
        <v>0</v>
      </c>
      <c r="X144" s="146">
        <f t="shared" si="22"/>
        <v>0</v>
      </c>
      <c r="Y144" s="146">
        <f t="shared" si="22"/>
        <v>0</v>
      </c>
      <c r="Z144"/>
      <c r="AA144"/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23"/>
        <v>0</v>
      </c>
      <c r="U145" s="146">
        <f t="shared" si="22"/>
        <v>0</v>
      </c>
      <c r="V145" s="146">
        <f t="shared" si="22"/>
        <v>0</v>
      </c>
      <c r="W145" s="146">
        <f t="shared" si="22"/>
        <v>0</v>
      </c>
      <c r="X145" s="146">
        <f t="shared" si="22"/>
        <v>0</v>
      </c>
      <c r="Y145" s="146">
        <f t="shared" si="22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23"/>
        <v>0</v>
      </c>
      <c r="U146" s="146">
        <f t="shared" si="22"/>
        <v>0</v>
      </c>
      <c r="V146" s="146">
        <f t="shared" si="22"/>
        <v>0</v>
      </c>
      <c r="W146" s="146">
        <f t="shared" si="22"/>
        <v>0</v>
      </c>
      <c r="X146" s="146">
        <f t="shared" si="22"/>
        <v>0</v>
      </c>
      <c r="Y146" s="146">
        <f t="shared" si="22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24">T6</f>
        <v>Cost estimate 2024</v>
      </c>
      <c r="U149" s="145" t="str">
        <f t="shared" si="24"/>
        <v>Cost estimate 2025</v>
      </c>
      <c r="V149" s="145" t="str">
        <f t="shared" si="24"/>
        <v>Cost estimate 2026</v>
      </c>
      <c r="W149" s="145" t="str">
        <f t="shared" si="24"/>
        <v>Cost estimate 2027</v>
      </c>
      <c r="X149" s="145" t="str">
        <f t="shared" si="24"/>
        <v>Cost estimate 2028</v>
      </c>
      <c r="Y149" s="145" t="str">
        <f t="shared" si="24"/>
        <v>TotalOver5Years</v>
      </c>
      <c r="Z149" s="191">
        <f>SUM(Y150:Y153)</f>
        <v>42500</v>
      </c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>SUMIF($H$7:$H$106,$S150,T$7:T$106)</f>
        <v>0</v>
      </c>
      <c r="U150" s="146">
        <f t="shared" ref="U150:Y153" si="25">SUMIF($H$7:$H$106,$S150,U$7:U$106)</f>
        <v>42500</v>
      </c>
      <c r="V150" s="146">
        <f t="shared" si="25"/>
        <v>0</v>
      </c>
      <c r="W150" s="146">
        <f t="shared" si="25"/>
        <v>0</v>
      </c>
      <c r="X150" s="146">
        <f t="shared" si="25"/>
        <v>0</v>
      </c>
      <c r="Y150" s="146">
        <f t="shared" si="25"/>
        <v>42500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>SUMIF($H$7:$H$106,$S151,T$7:T$106)</f>
        <v>0</v>
      </c>
      <c r="U151" s="146">
        <f t="shared" si="25"/>
        <v>0</v>
      </c>
      <c r="V151" s="146">
        <f t="shared" si="25"/>
        <v>0</v>
      </c>
      <c r="W151" s="146">
        <f t="shared" si="25"/>
        <v>0</v>
      </c>
      <c r="X151" s="146">
        <f t="shared" si="25"/>
        <v>0</v>
      </c>
      <c r="Y151" s="146">
        <f t="shared" si="25"/>
        <v>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>SUMIF($H$7:$H$106,$S152,T$7:T$106)</f>
        <v>0</v>
      </c>
      <c r="U152" s="146">
        <f t="shared" si="25"/>
        <v>0</v>
      </c>
      <c r="V152" s="146">
        <f t="shared" si="25"/>
        <v>0</v>
      </c>
      <c r="W152" s="146">
        <f t="shared" si="25"/>
        <v>0</v>
      </c>
      <c r="X152" s="146">
        <f t="shared" si="25"/>
        <v>0</v>
      </c>
      <c r="Y152" s="146">
        <f t="shared" si="25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>SUMIF($H$7:$H$106,$S153,T$7:T$106)</f>
        <v>0</v>
      </c>
      <c r="U153" s="146">
        <f t="shared" si="25"/>
        <v>0</v>
      </c>
      <c r="V153" s="146">
        <f t="shared" si="25"/>
        <v>0</v>
      </c>
      <c r="W153" s="146">
        <f t="shared" si="25"/>
        <v>0</v>
      </c>
      <c r="X153" s="146">
        <f t="shared" si="25"/>
        <v>0</v>
      </c>
      <c r="Y153" s="146">
        <f t="shared" si="25"/>
        <v>0</v>
      </c>
      <c r="Z153"/>
      <c r="AA153"/>
      <c r="AB153"/>
    </row>
    <row r="154" spans="1:28" s="37" customFormat="1" x14ac:dyDescent="0.25">
      <c r="A154" s="141"/>
      <c r="B154" s="141"/>
      <c r="C154" s="52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26">T6</f>
        <v>Cost estimate 2024</v>
      </c>
      <c r="U156" s="145" t="str">
        <f t="shared" si="26"/>
        <v>Cost estimate 2025</v>
      </c>
      <c r="V156" s="145" t="str">
        <f t="shared" si="26"/>
        <v>Cost estimate 2026</v>
      </c>
      <c r="W156" s="145" t="str">
        <f t="shared" si="26"/>
        <v>Cost estimate 2027</v>
      </c>
      <c r="X156" s="145" t="str">
        <f t="shared" si="26"/>
        <v>Cost estimate 2028</v>
      </c>
      <c r="Y156" s="145" t="str">
        <f t="shared" si="26"/>
        <v>TotalOver5Years</v>
      </c>
      <c r="Z156" s="191">
        <f>SUM(Y157:Y179)</f>
        <v>42500</v>
      </c>
      <c r="AA156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 t="shared" ref="T157:T173" si="27">SUMIF($G$7:$G$106,$S157,T$7:T$106)</f>
        <v>0</v>
      </c>
      <c r="U157" s="146">
        <f t="shared" ref="U157:Y172" si="28">SUMIF($G$7:$G$106,$S157,U$7:U$106)</f>
        <v>0</v>
      </c>
      <c r="V157" s="146">
        <f t="shared" si="28"/>
        <v>0</v>
      </c>
      <c r="W157" s="146">
        <f t="shared" si="28"/>
        <v>0</v>
      </c>
      <c r="X157" s="146">
        <f t="shared" si="28"/>
        <v>0</v>
      </c>
      <c r="Y157" s="146">
        <f t="shared" si="28"/>
        <v>0</v>
      </c>
      <c r="Z157" s="190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si="27"/>
        <v>0</v>
      </c>
      <c r="U158" s="146">
        <f t="shared" si="28"/>
        <v>0</v>
      </c>
      <c r="V158" s="146">
        <f t="shared" si="28"/>
        <v>0</v>
      </c>
      <c r="W158" s="146">
        <f t="shared" si="28"/>
        <v>0</v>
      </c>
      <c r="X158" s="146">
        <f t="shared" si="28"/>
        <v>0</v>
      </c>
      <c r="Y158" s="146">
        <f t="shared" si="28"/>
        <v>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27"/>
        <v>0</v>
      </c>
      <c r="U159" s="146">
        <f t="shared" si="28"/>
        <v>42500</v>
      </c>
      <c r="V159" s="146">
        <f t="shared" si="28"/>
        <v>0</v>
      </c>
      <c r="W159" s="146">
        <f t="shared" si="28"/>
        <v>0</v>
      </c>
      <c r="X159" s="146">
        <f t="shared" si="28"/>
        <v>0</v>
      </c>
      <c r="Y159" s="146">
        <f t="shared" si="28"/>
        <v>42500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27"/>
        <v>0</v>
      </c>
      <c r="U160" s="146">
        <f t="shared" si="28"/>
        <v>0</v>
      </c>
      <c r="V160" s="146">
        <f t="shared" si="28"/>
        <v>0</v>
      </c>
      <c r="W160" s="146">
        <f t="shared" si="28"/>
        <v>0</v>
      </c>
      <c r="X160" s="146">
        <f t="shared" si="28"/>
        <v>0</v>
      </c>
      <c r="Y160" s="146">
        <f t="shared" si="28"/>
        <v>0</v>
      </c>
      <c r="Z160"/>
      <c r="AA160"/>
    </row>
    <row r="161" spans="19:27" x14ac:dyDescent="0.25">
      <c r="S161" s="145" t="str">
        <f>'Basic Input for Tool'!$E$69</f>
        <v>Other 2</v>
      </c>
      <c r="T161" s="146">
        <f t="shared" si="27"/>
        <v>0</v>
      </c>
      <c r="U161" s="146">
        <f t="shared" si="28"/>
        <v>0</v>
      </c>
      <c r="V161" s="146">
        <f t="shared" si="28"/>
        <v>0</v>
      </c>
      <c r="W161" s="146">
        <f t="shared" si="28"/>
        <v>0</v>
      </c>
      <c r="X161" s="146">
        <f t="shared" si="28"/>
        <v>0</v>
      </c>
      <c r="Y161" s="146">
        <f t="shared" si="28"/>
        <v>0</v>
      </c>
      <c r="Z161"/>
      <c r="AA161"/>
    </row>
    <row r="162" spans="19:27" x14ac:dyDescent="0.25">
      <c r="S162" s="145" t="str">
        <f>'Basic Input for Tool'!$E$70</f>
        <v>Other 3</v>
      </c>
      <c r="T162" s="146">
        <f t="shared" si="27"/>
        <v>0</v>
      </c>
      <c r="U162" s="146">
        <f t="shared" si="28"/>
        <v>0</v>
      </c>
      <c r="V162" s="146">
        <f t="shared" si="28"/>
        <v>0</v>
      </c>
      <c r="W162" s="146">
        <f t="shared" si="28"/>
        <v>0</v>
      </c>
      <c r="X162" s="146">
        <f t="shared" si="28"/>
        <v>0</v>
      </c>
      <c r="Y162" s="146">
        <f t="shared" si="28"/>
        <v>0</v>
      </c>
      <c r="Z162"/>
      <c r="AA162"/>
    </row>
    <row r="163" spans="19:27" x14ac:dyDescent="0.25">
      <c r="S163" s="145" t="str">
        <f>'Basic Input for Tool'!$E$71</f>
        <v>Other 4</v>
      </c>
      <c r="T163" s="146">
        <f t="shared" si="27"/>
        <v>0</v>
      </c>
      <c r="U163" s="146">
        <f t="shared" si="28"/>
        <v>0</v>
      </c>
      <c r="V163" s="146">
        <f t="shared" si="28"/>
        <v>0</v>
      </c>
      <c r="W163" s="146">
        <f t="shared" si="28"/>
        <v>0</v>
      </c>
      <c r="X163" s="146">
        <f t="shared" si="28"/>
        <v>0</v>
      </c>
      <c r="Y163" s="146">
        <f t="shared" si="28"/>
        <v>0</v>
      </c>
      <c r="Z163"/>
      <c r="AA163"/>
    </row>
    <row r="164" spans="19:27" x14ac:dyDescent="0.25">
      <c r="S164" s="145" t="str">
        <f>'Basic Input for Tool'!$E$72</f>
        <v>Other 5</v>
      </c>
      <c r="T164" s="146">
        <f t="shared" si="27"/>
        <v>0</v>
      </c>
      <c r="U164" s="146">
        <f t="shared" si="28"/>
        <v>0</v>
      </c>
      <c r="V164" s="146">
        <f t="shared" si="28"/>
        <v>0</v>
      </c>
      <c r="W164" s="146">
        <f t="shared" si="28"/>
        <v>0</v>
      </c>
      <c r="X164" s="146">
        <f t="shared" si="28"/>
        <v>0</v>
      </c>
      <c r="Y164" s="146">
        <f t="shared" si="28"/>
        <v>0</v>
      </c>
      <c r="Z164"/>
      <c r="AA164"/>
    </row>
    <row r="165" spans="19:27" x14ac:dyDescent="0.25">
      <c r="S165" s="145" t="str">
        <f>'Basic Input for Tool'!$E$73</f>
        <v>Other 6</v>
      </c>
      <c r="T165" s="146">
        <f t="shared" si="27"/>
        <v>0</v>
      </c>
      <c r="U165" s="146">
        <f t="shared" si="28"/>
        <v>0</v>
      </c>
      <c r="V165" s="146">
        <f t="shared" si="28"/>
        <v>0</v>
      </c>
      <c r="W165" s="146">
        <f t="shared" si="28"/>
        <v>0</v>
      </c>
      <c r="X165" s="146">
        <f t="shared" si="28"/>
        <v>0</v>
      </c>
      <c r="Y165" s="146">
        <f t="shared" si="28"/>
        <v>0</v>
      </c>
      <c r="Z165"/>
      <c r="AA165"/>
    </row>
    <row r="166" spans="19:27" x14ac:dyDescent="0.25">
      <c r="S166" s="145" t="str">
        <f>'Basic Input for Tool'!$E74</f>
        <v>Other 7</v>
      </c>
      <c r="T166" s="146">
        <f t="shared" si="27"/>
        <v>0</v>
      </c>
      <c r="U166" s="146">
        <f t="shared" si="28"/>
        <v>0</v>
      </c>
      <c r="V166" s="146">
        <f t="shared" si="28"/>
        <v>0</v>
      </c>
      <c r="W166" s="146">
        <f t="shared" si="28"/>
        <v>0</v>
      </c>
      <c r="X166" s="146">
        <f t="shared" si="28"/>
        <v>0</v>
      </c>
      <c r="Y166" s="146">
        <f t="shared" si="28"/>
        <v>0</v>
      </c>
      <c r="Z166"/>
      <c r="AA166"/>
    </row>
    <row r="167" spans="19:27" x14ac:dyDescent="0.25">
      <c r="S167" s="145" t="str">
        <f>'Basic Input for Tool'!$E75</f>
        <v>Other 8</v>
      </c>
      <c r="T167" s="146">
        <f t="shared" si="27"/>
        <v>0</v>
      </c>
      <c r="U167" s="146">
        <f t="shared" si="28"/>
        <v>0</v>
      </c>
      <c r="V167" s="146">
        <f t="shared" si="28"/>
        <v>0</v>
      </c>
      <c r="W167" s="146">
        <f t="shared" si="28"/>
        <v>0</v>
      </c>
      <c r="X167" s="146">
        <f t="shared" si="28"/>
        <v>0</v>
      </c>
      <c r="Y167" s="146">
        <f t="shared" si="28"/>
        <v>0</v>
      </c>
      <c r="Z167"/>
      <c r="AA167"/>
    </row>
    <row r="168" spans="19:27" x14ac:dyDescent="0.25">
      <c r="S168" s="145" t="str">
        <f>'Basic Input for Tool'!$E76</f>
        <v>Other 9</v>
      </c>
      <c r="T168" s="146">
        <f t="shared" si="27"/>
        <v>0</v>
      </c>
      <c r="U168" s="146">
        <f t="shared" si="28"/>
        <v>0</v>
      </c>
      <c r="V168" s="146">
        <f t="shared" si="28"/>
        <v>0</v>
      </c>
      <c r="W168" s="146">
        <f t="shared" si="28"/>
        <v>0</v>
      </c>
      <c r="X168" s="146">
        <f t="shared" si="28"/>
        <v>0</v>
      </c>
      <c r="Y168" s="146">
        <f t="shared" si="28"/>
        <v>0</v>
      </c>
      <c r="Z168"/>
      <c r="AA168"/>
    </row>
    <row r="169" spans="19:27" x14ac:dyDescent="0.25">
      <c r="S169" s="145" t="str">
        <f>'Basic Input for Tool'!$E77</f>
        <v>Other 10</v>
      </c>
      <c r="T169" s="146">
        <f t="shared" si="27"/>
        <v>0</v>
      </c>
      <c r="U169" s="146">
        <f t="shared" si="28"/>
        <v>0</v>
      </c>
      <c r="V169" s="146">
        <f t="shared" si="28"/>
        <v>0</v>
      </c>
      <c r="W169" s="146">
        <f t="shared" si="28"/>
        <v>0</v>
      </c>
      <c r="X169" s="146">
        <f t="shared" si="28"/>
        <v>0</v>
      </c>
      <c r="Y169" s="146">
        <f t="shared" si="28"/>
        <v>0</v>
      </c>
      <c r="Z169"/>
      <c r="AA169"/>
    </row>
    <row r="170" spans="19:27" x14ac:dyDescent="0.25">
      <c r="S170" s="145" t="str">
        <f>'Basic Input for Tool'!$E78</f>
        <v>Other 11</v>
      </c>
      <c r="T170" s="146">
        <f t="shared" si="27"/>
        <v>0</v>
      </c>
      <c r="U170" s="146">
        <f t="shared" si="28"/>
        <v>0</v>
      </c>
      <c r="V170" s="146">
        <f t="shared" si="28"/>
        <v>0</v>
      </c>
      <c r="W170" s="146">
        <f t="shared" si="28"/>
        <v>0</v>
      </c>
      <c r="X170" s="146">
        <f t="shared" si="28"/>
        <v>0</v>
      </c>
      <c r="Y170" s="146">
        <f t="shared" si="28"/>
        <v>0</v>
      </c>
      <c r="Z170"/>
      <c r="AA170"/>
    </row>
    <row r="171" spans="19:27" x14ac:dyDescent="0.25">
      <c r="S171" s="145" t="str">
        <f>'Basic Input for Tool'!$E79</f>
        <v>Other 12</v>
      </c>
      <c r="T171" s="146">
        <f t="shared" si="27"/>
        <v>0</v>
      </c>
      <c r="U171" s="146">
        <f t="shared" si="28"/>
        <v>0</v>
      </c>
      <c r="V171" s="146">
        <f t="shared" si="28"/>
        <v>0</v>
      </c>
      <c r="W171" s="146">
        <f t="shared" si="28"/>
        <v>0</v>
      </c>
      <c r="X171" s="146">
        <f t="shared" si="28"/>
        <v>0</v>
      </c>
      <c r="Y171" s="146">
        <f t="shared" si="28"/>
        <v>0</v>
      </c>
      <c r="Z171"/>
      <c r="AA171"/>
    </row>
    <row r="172" spans="19:27" x14ac:dyDescent="0.25">
      <c r="S172" s="145" t="str">
        <f>'Basic Input for Tool'!$E80</f>
        <v>Other 13</v>
      </c>
      <c r="T172" s="146">
        <f t="shared" si="27"/>
        <v>0</v>
      </c>
      <c r="U172" s="146">
        <f t="shared" si="28"/>
        <v>0</v>
      </c>
      <c r="V172" s="146">
        <f t="shared" si="28"/>
        <v>0</v>
      </c>
      <c r="W172" s="146">
        <f t="shared" si="28"/>
        <v>0</v>
      </c>
      <c r="X172" s="146">
        <f t="shared" si="28"/>
        <v>0</v>
      </c>
      <c r="Y172" s="146">
        <f t="shared" si="28"/>
        <v>0</v>
      </c>
      <c r="Z172"/>
      <c r="AA172"/>
    </row>
    <row r="173" spans="19:27" x14ac:dyDescent="0.25">
      <c r="S173" s="145" t="str">
        <f>'Basic Input for Tool'!$E81</f>
        <v>Other 14</v>
      </c>
      <c r="T173" s="146">
        <f t="shared" si="27"/>
        <v>0</v>
      </c>
      <c r="U173" s="146">
        <f>SUMIF($G$7:$G$106,$S173,U$7:U$106)</f>
        <v>0</v>
      </c>
      <c r="V173" s="146">
        <f>SUMIF($G$7:$G$106,$S173,V$7:V$106)</f>
        <v>0</v>
      </c>
      <c r="W173" s="146">
        <f>SUMIF($G$7:$G$106,$S173,W$7:W$106)</f>
        <v>0</v>
      </c>
      <c r="X173" s="146">
        <f>SUMIF($G$7:$G$106,$S173,X$7:X$106)</f>
        <v>0</v>
      </c>
      <c r="Y173" s="146">
        <f>SUMIF($G$7:$G$106,$S173,Y$7:Y$106)</f>
        <v>0</v>
      </c>
      <c r="Z173"/>
      <c r="AA173"/>
    </row>
    <row r="174" spans="19:27" x14ac:dyDescent="0.25">
      <c r="S174" s="145" t="str">
        <f>'Basic Input for Tool'!$E82</f>
        <v>Other 15</v>
      </c>
      <c r="T174" s="146">
        <f t="shared" ref="T174:Y179" si="29">SUMIF($G$7:$G$106,$S174,T$7:T$106)</f>
        <v>0</v>
      </c>
      <c r="U174" s="146">
        <f t="shared" si="29"/>
        <v>0</v>
      </c>
      <c r="V174" s="146">
        <f t="shared" si="29"/>
        <v>0</v>
      </c>
      <c r="W174" s="146">
        <f t="shared" si="29"/>
        <v>0</v>
      </c>
      <c r="X174" s="146">
        <f t="shared" si="29"/>
        <v>0</v>
      </c>
      <c r="Y174" s="146">
        <f t="shared" si="29"/>
        <v>0</v>
      </c>
      <c r="Z174"/>
      <c r="AA174"/>
    </row>
    <row r="175" spans="19:27" x14ac:dyDescent="0.25">
      <c r="S175" s="145" t="str">
        <f>'Basic Input for Tool'!$E83</f>
        <v>Other 16</v>
      </c>
      <c r="T175" s="146">
        <f t="shared" si="29"/>
        <v>0</v>
      </c>
      <c r="U175" s="146">
        <f t="shared" si="29"/>
        <v>0</v>
      </c>
      <c r="V175" s="146">
        <f t="shared" si="29"/>
        <v>0</v>
      </c>
      <c r="W175" s="146">
        <f t="shared" si="29"/>
        <v>0</v>
      </c>
      <c r="X175" s="146">
        <f t="shared" si="29"/>
        <v>0</v>
      </c>
      <c r="Y175" s="146">
        <f t="shared" si="29"/>
        <v>0</v>
      </c>
      <c r="Z175"/>
      <c r="AA175"/>
    </row>
    <row r="176" spans="19:27" x14ac:dyDescent="0.25">
      <c r="S176" s="145" t="str">
        <f>'Basic Input for Tool'!$E84</f>
        <v>Other 17</v>
      </c>
      <c r="T176" s="146">
        <f t="shared" si="29"/>
        <v>0</v>
      </c>
      <c r="U176" s="146">
        <f t="shared" si="29"/>
        <v>0</v>
      </c>
      <c r="V176" s="146">
        <f t="shared" si="29"/>
        <v>0</v>
      </c>
      <c r="W176" s="146">
        <f t="shared" si="29"/>
        <v>0</v>
      </c>
      <c r="X176" s="146">
        <f t="shared" si="29"/>
        <v>0</v>
      </c>
      <c r="Y176" s="146">
        <f t="shared" si="29"/>
        <v>0</v>
      </c>
      <c r="Z176"/>
      <c r="AA176"/>
    </row>
    <row r="177" spans="1:27" x14ac:dyDescent="0.25">
      <c r="S177" s="145" t="str">
        <f>'Basic Input for Tool'!$E85</f>
        <v>Other 18</v>
      </c>
      <c r="T177" s="146">
        <f t="shared" si="29"/>
        <v>0</v>
      </c>
      <c r="U177" s="146">
        <f t="shared" si="29"/>
        <v>0</v>
      </c>
      <c r="V177" s="146">
        <f t="shared" si="29"/>
        <v>0</v>
      </c>
      <c r="W177" s="146">
        <f t="shared" si="29"/>
        <v>0</v>
      </c>
      <c r="X177" s="146">
        <f t="shared" si="29"/>
        <v>0</v>
      </c>
      <c r="Y177" s="146">
        <f t="shared" si="29"/>
        <v>0</v>
      </c>
      <c r="Z177"/>
      <c r="AA177"/>
    </row>
    <row r="178" spans="1:27" x14ac:dyDescent="0.25">
      <c r="S178" s="145" t="str">
        <f>'Basic Input for Tool'!$E86</f>
        <v>Other 19</v>
      </c>
      <c r="T178" s="146">
        <f t="shared" si="29"/>
        <v>0</v>
      </c>
      <c r="U178" s="146">
        <f t="shared" si="29"/>
        <v>0</v>
      </c>
      <c r="V178" s="146">
        <f t="shared" si="29"/>
        <v>0</v>
      </c>
      <c r="W178" s="146">
        <f t="shared" si="29"/>
        <v>0</v>
      </c>
      <c r="X178" s="146">
        <f t="shared" si="29"/>
        <v>0</v>
      </c>
      <c r="Y178" s="146">
        <f t="shared" si="29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29"/>
        <v>0</v>
      </c>
      <c r="U179" s="146">
        <f t="shared" si="29"/>
        <v>0</v>
      </c>
      <c r="V179" s="146">
        <f t="shared" si="29"/>
        <v>0</v>
      </c>
      <c r="W179" s="146">
        <f t="shared" si="29"/>
        <v>0</v>
      </c>
      <c r="X179" s="146">
        <f t="shared" si="29"/>
        <v>0</v>
      </c>
      <c r="Y179" s="146">
        <f t="shared" si="29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30">U6</f>
        <v>Cost estimate 2025</v>
      </c>
      <c r="V182" s="145" t="str">
        <f t="shared" si="30"/>
        <v>Cost estimate 2026</v>
      </c>
      <c r="W182" s="145" t="str">
        <f t="shared" si="30"/>
        <v>Cost estimate 2027</v>
      </c>
      <c r="X182" s="145" t="str">
        <f t="shared" si="30"/>
        <v>Cost estimate 2028</v>
      </c>
      <c r="Y182" s="145" t="str">
        <f t="shared" si="30"/>
        <v>TotalOver5Years</v>
      </c>
      <c r="Z182" s="191">
        <f>SUM(Y183:Y184)</f>
        <v>42500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0</v>
      </c>
      <c r="U183" s="146">
        <f>SUM(SUMIFS(U$7:U$106,$L7:$L106,{"yes","y","funded"}))</f>
        <v>42500</v>
      </c>
      <c r="V183" s="146">
        <f>SUM(SUMIFS(V$7:V$106,$L7:$L106,{"yes","y","funded"}))</f>
        <v>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42500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0</v>
      </c>
      <c r="U184" s="146">
        <f>SUM(SUMIFS(U$7:U$106,$L7:$L106,{"no","n","not funded"}))</f>
        <v>0</v>
      </c>
      <c r="V184" s="146">
        <f>SUM(SUMIFS(V$7:V$106,$L7:$L106,{"no","n","not funded"}))</f>
        <v>0</v>
      </c>
      <c r="W184" s="146">
        <f>SUM(SUMIFS(W$7:W$106,$L7:$L106,{"no","n","not funded"}))</f>
        <v>0</v>
      </c>
      <c r="X184" s="146">
        <f>SUM(SUMIFS(X$7:X$106,$L7:$L106,{"no","n","not funded"}))</f>
        <v>0</v>
      </c>
      <c r="Y184" s="146">
        <f>SUM(SUMIFS(Y$7:Y$106,$L7:$L106,{"no","n","not funded"}))</f>
        <v>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</row>
    <row r="188" spans="1:27" x14ac:dyDescent="0.25">
      <c r="A188" s="37"/>
      <c r="B188" s="37"/>
    </row>
    <row r="189" spans="1:27" x14ac:dyDescent="0.25">
      <c r="A189" s="37"/>
      <c r="B189" s="37"/>
    </row>
    <row r="190" spans="1:27" x14ac:dyDescent="0.25">
      <c r="A190" s="37"/>
      <c r="B190" s="37"/>
    </row>
    <row r="191" spans="1:27" x14ac:dyDescent="0.25">
      <c r="A191" s="37"/>
      <c r="B191" s="37"/>
    </row>
    <row r="192" spans="1:27" x14ac:dyDescent="0.25">
      <c r="A192" s="37"/>
      <c r="B192" s="37"/>
    </row>
    <row r="193" spans="1:2" x14ac:dyDescent="0.25">
      <c r="A193" s="37"/>
      <c r="B193" s="37"/>
    </row>
    <row r="194" spans="1:2" x14ac:dyDescent="0.25">
      <c r="A194" s="37"/>
      <c r="B194" s="37"/>
    </row>
    <row r="195" spans="1:2" x14ac:dyDescent="0.25">
      <c r="A195" s="37"/>
      <c r="B195" s="37"/>
    </row>
    <row r="196" spans="1:2" x14ac:dyDescent="0.25">
      <c r="A196" s="37"/>
      <c r="B196" s="37"/>
    </row>
    <row r="197" spans="1:2" x14ac:dyDescent="0.25">
      <c r="A197" s="37"/>
      <c r="B197" s="37"/>
    </row>
    <row r="198" spans="1:2" x14ac:dyDescent="0.25">
      <c r="A198" s="37"/>
      <c r="B198" s="37"/>
    </row>
    <row r="199" spans="1:2" x14ac:dyDescent="0.25">
      <c r="A199" s="37"/>
      <c r="B199" s="37"/>
    </row>
    <row r="200" spans="1:2" x14ac:dyDescent="0.25">
      <c r="A200" s="37"/>
      <c r="B200" s="37"/>
    </row>
    <row r="201" spans="1:2" x14ac:dyDescent="0.25">
      <c r="A201" s="37"/>
      <c r="B201" s="37"/>
    </row>
    <row r="202" spans="1:2" x14ac:dyDescent="0.25">
      <c r="A202" s="37"/>
      <c r="B202" s="37"/>
    </row>
    <row r="203" spans="1:2" x14ac:dyDescent="0.25">
      <c r="A203" s="37"/>
      <c r="B203" s="37"/>
    </row>
    <row r="204" spans="1:2" x14ac:dyDescent="0.25">
      <c r="A204" s="37"/>
      <c r="B204" s="37"/>
    </row>
    <row r="205" spans="1:2" x14ac:dyDescent="0.25">
      <c r="A205" s="37"/>
      <c r="B205" s="37"/>
    </row>
    <row r="206" spans="1:2" x14ac:dyDescent="0.25">
      <c r="A206" s="37"/>
      <c r="B206" s="37"/>
    </row>
    <row r="207" spans="1:2" x14ac:dyDescent="0.25">
      <c r="A207" s="37"/>
      <c r="B207" s="37"/>
    </row>
    <row r="208" spans="1:2" x14ac:dyDescent="0.25">
      <c r="A208" s="37"/>
      <c r="B208" s="37"/>
    </row>
  </sheetData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0D00-000000000000}"/>
  </dataValidation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37">
    <tabColor theme="6" tint="0.59999389629810485"/>
  </sheetPr>
  <dimension ref="A1:XFC208"/>
  <sheetViews>
    <sheetView topLeftCell="E1" zoomScale="70" zoomScaleNormal="70" workbookViewId="0">
      <selection activeCell="N7" sqref="N7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9" width="6.42578125" style="37" bestFit="1" customWidth="1"/>
    <col min="20" max="24" width="18.85546875" style="37" bestFit="1" customWidth="1"/>
    <col min="25" max="25" width="16.5703125" style="37" bestFit="1" customWidth="1"/>
    <col min="26" max="26" width="14.5703125" style="37" customWidth="1"/>
    <col min="27" max="27" width="14.5703125" style="37" bestFit="1" customWidth="1"/>
  </cols>
  <sheetData>
    <row r="1" spans="1:193 16371:16383" x14ac:dyDescent="0.25">
      <c r="A1" s="136" t="str">
        <f>IF(ISNA(VLOOKUP(CountryName,CountriesCodes,2,FALSE))=TRUE,"",VLOOKUP(CountryName,CountriesCodes,2,FALSE)&amp; "NLF")</f>
        <v>ETH NLF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</row>
    <row r="5" spans="1:193 16371:16383" ht="46.5" x14ac:dyDescent="0.25">
      <c r="A5" s="139"/>
      <c r="B5" s="40" t="s">
        <v>598</v>
      </c>
      <c r="C5" s="41" t="s">
        <v>762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1</v>
      </c>
      <c r="AH6">
        <f>COUNTA($N7:$N106)</f>
        <v>1</v>
      </c>
    </row>
    <row r="7" spans="1:193 16371:16383" s="188" customFormat="1" ht="31.5" x14ac:dyDescent="0.25">
      <c r="A7" s="196"/>
      <c r="B7" s="187"/>
      <c r="C7" s="187"/>
      <c r="D7" s="187"/>
      <c r="E7" s="187"/>
      <c r="F7" s="187" t="s">
        <v>822</v>
      </c>
      <c r="G7" s="187" t="s">
        <v>778</v>
      </c>
      <c r="H7" s="187" t="s">
        <v>32</v>
      </c>
      <c r="I7" s="187"/>
      <c r="J7" s="208"/>
      <c r="K7" s="249"/>
      <c r="L7" s="208" t="s">
        <v>791</v>
      </c>
      <c r="M7" s="208" t="s">
        <v>779</v>
      </c>
      <c r="N7" s="247">
        <v>6228000</v>
      </c>
      <c r="O7" s="184">
        <v>1</v>
      </c>
      <c r="P7" s="185">
        <v>1</v>
      </c>
      <c r="Q7" s="185">
        <v>1</v>
      </c>
      <c r="R7" s="185"/>
      <c r="S7" s="185"/>
      <c r="T7" s="186">
        <f t="shared" ref="T7:X7" si="1">IF($N7="Pending",0,$N7*O7)</f>
        <v>6228000</v>
      </c>
      <c r="U7" s="186">
        <f t="shared" si="1"/>
        <v>6228000</v>
      </c>
      <c r="V7" s="186">
        <f t="shared" si="1"/>
        <v>6228000</v>
      </c>
      <c r="W7" s="186">
        <f t="shared" si="1"/>
        <v>0</v>
      </c>
      <c r="X7" s="186">
        <f t="shared" si="1"/>
        <v>0</v>
      </c>
      <c r="Y7" s="186">
        <f t="shared" ref="Y7" si="2">SUM(T7:X7)</f>
        <v>18684000</v>
      </c>
      <c r="Z7" s="187" t="s">
        <v>660</v>
      </c>
      <c r="AA7" s="187" t="s">
        <v>592</v>
      </c>
      <c r="AB7" s="269"/>
      <c r="AC7" s="269"/>
      <c r="AD7" s="269"/>
      <c r="AE7" s="269"/>
      <c r="AL7" s="188" t="s">
        <v>804</v>
      </c>
      <c r="CN7" s="188" t="s">
        <v>776</v>
      </c>
      <c r="CO7" s="188">
        <v>3</v>
      </c>
      <c r="CP7" s="188">
        <v>173000</v>
      </c>
      <c r="CQ7" s="188" t="b">
        <v>1</v>
      </c>
      <c r="CR7" s="188">
        <v>12</v>
      </c>
      <c r="CS7" s="188" t="s">
        <v>710</v>
      </c>
      <c r="CT7" s="188">
        <v>0</v>
      </c>
      <c r="CU7" s="188">
        <v>0</v>
      </c>
      <c r="CV7" s="188" t="b">
        <v>0</v>
      </c>
      <c r="CW7" s="188">
        <v>0</v>
      </c>
      <c r="CX7" s="188" t="s">
        <v>710</v>
      </c>
      <c r="CY7" s="188">
        <v>0</v>
      </c>
      <c r="CZ7" s="188">
        <v>0</v>
      </c>
      <c r="DA7" s="188" t="b">
        <v>0</v>
      </c>
      <c r="DB7" s="188">
        <v>0</v>
      </c>
      <c r="DC7" s="188" t="s">
        <v>710</v>
      </c>
      <c r="DD7" s="188">
        <v>0</v>
      </c>
      <c r="DE7" s="188">
        <v>0</v>
      </c>
      <c r="DF7" s="188" t="b">
        <v>0</v>
      </c>
      <c r="DG7" s="188">
        <v>0</v>
      </c>
      <c r="DH7" s="188" t="s">
        <v>710</v>
      </c>
      <c r="DI7" s="188">
        <v>0</v>
      </c>
      <c r="DJ7" s="188">
        <v>0</v>
      </c>
      <c r="DK7" s="188" t="b">
        <v>0</v>
      </c>
      <c r="DL7" s="188">
        <v>0</v>
      </c>
      <c r="DM7" s="188" t="s">
        <v>710</v>
      </c>
      <c r="DN7" s="188">
        <v>0</v>
      </c>
      <c r="DO7" s="188">
        <v>0</v>
      </c>
      <c r="DP7" s="188" t="b">
        <v>0</v>
      </c>
      <c r="DQ7" s="188">
        <v>0</v>
      </c>
      <c r="DR7" s="188" t="s">
        <v>710</v>
      </c>
      <c r="DS7" s="188">
        <v>0</v>
      </c>
      <c r="DT7" s="188">
        <v>0</v>
      </c>
      <c r="DU7" s="188" t="b">
        <v>0</v>
      </c>
      <c r="DV7" s="188">
        <v>0</v>
      </c>
      <c r="DY7" s="188">
        <v>6228000</v>
      </c>
      <c r="DZ7" s="188" t="s">
        <v>32</v>
      </c>
      <c r="EA7" s="188" t="s">
        <v>592</v>
      </c>
      <c r="EB7" s="188" t="s">
        <v>660</v>
      </c>
      <c r="EC7" s="188" t="s">
        <v>778</v>
      </c>
    </row>
    <row r="8" spans="1:193 16371:16383" s="188" customFormat="1" x14ac:dyDescent="0.25">
      <c r="A8" s="196"/>
      <c r="B8" s="187"/>
      <c r="C8" s="187"/>
      <c r="D8" s="187"/>
      <c r="E8" s="187"/>
      <c r="F8" s="187"/>
      <c r="G8" s="187"/>
      <c r="H8" s="187"/>
      <c r="I8" s="187"/>
      <c r="J8" s="227"/>
      <c r="K8" s="208"/>
      <c r="L8" s="208"/>
      <c r="M8" s="208"/>
      <c r="N8" s="247"/>
      <c r="O8" s="184"/>
      <c r="P8" s="185"/>
      <c r="Q8" s="185"/>
      <c r="R8" s="185"/>
      <c r="S8" s="185"/>
      <c r="T8" s="186">
        <f t="shared" ref="T8:T71" si="3">IF($N8="Pending",0,$N8*O8)</f>
        <v>0</v>
      </c>
      <c r="U8" s="186">
        <f t="shared" ref="U8:U71" si="4">IF($N8="Pending",0,$N8*P8)</f>
        <v>0</v>
      </c>
      <c r="V8" s="186">
        <f t="shared" ref="V8:V71" si="5">IF($N8="Pending",0,$N8*Q8)</f>
        <v>0</v>
      </c>
      <c r="W8" s="186">
        <f t="shared" ref="W8:W71" si="6">IF($N8="Pending",0,$N8*R8)</f>
        <v>0</v>
      </c>
      <c r="X8" s="186">
        <f t="shared" ref="X8:X71" si="7">IF($N8="Pending",0,$N8*S8)</f>
        <v>0</v>
      </c>
      <c r="Y8" s="186">
        <f t="shared" ref="Y8:Y71" si="8">SUM(T8:X8)</f>
        <v>0</v>
      </c>
      <c r="Z8" s="187"/>
      <c r="AA8" s="187"/>
      <c r="AB8" s="269"/>
      <c r="AC8" s="269"/>
      <c r="AD8" s="269"/>
      <c r="AE8" s="269"/>
    </row>
    <row r="9" spans="1:193 16371:16383" s="188" customFormat="1" x14ac:dyDescent="0.25">
      <c r="A9" s="196"/>
      <c r="B9" s="187"/>
      <c r="C9" s="187"/>
      <c r="D9" s="187"/>
      <c r="E9" s="187"/>
      <c r="F9" s="187"/>
      <c r="G9" s="187"/>
      <c r="H9" s="187"/>
      <c r="I9" s="187"/>
      <c r="J9" s="208"/>
      <c r="K9" s="208"/>
      <c r="L9" s="208"/>
      <c r="M9" s="208"/>
      <c r="N9" s="247"/>
      <c r="O9" s="184"/>
      <c r="P9" s="185"/>
      <c r="Q9" s="185"/>
      <c r="R9" s="185"/>
      <c r="S9" s="185"/>
      <c r="T9" s="186">
        <f t="shared" si="3"/>
        <v>0</v>
      </c>
      <c r="U9" s="186">
        <f t="shared" si="4"/>
        <v>0</v>
      </c>
      <c r="V9" s="186">
        <f t="shared" si="5"/>
        <v>0</v>
      </c>
      <c r="W9" s="186">
        <f t="shared" si="6"/>
        <v>0</v>
      </c>
      <c r="X9" s="186">
        <f t="shared" si="7"/>
        <v>0</v>
      </c>
      <c r="Y9" s="186">
        <f t="shared" si="8"/>
        <v>0</v>
      </c>
      <c r="Z9" s="187"/>
      <c r="AA9" s="187"/>
      <c r="AB9" s="269"/>
      <c r="AC9" s="269"/>
      <c r="AD9" s="269"/>
      <c r="AE9" s="269"/>
    </row>
    <row r="10" spans="1:193 16371:16383" s="188" customFormat="1" x14ac:dyDescent="0.25">
      <c r="A10" s="196"/>
      <c r="B10" s="187"/>
      <c r="C10" s="187"/>
      <c r="D10" s="187"/>
      <c r="E10" s="187"/>
      <c r="F10" s="187"/>
      <c r="G10" s="187"/>
      <c r="H10" s="187"/>
      <c r="I10" s="187"/>
      <c r="J10" s="208"/>
      <c r="K10" s="208"/>
      <c r="L10" s="208"/>
      <c r="M10" s="208"/>
      <c r="N10" s="247"/>
      <c r="O10" s="184"/>
      <c r="P10" s="185"/>
      <c r="Q10" s="185"/>
      <c r="R10" s="185"/>
      <c r="S10" s="185"/>
      <c r="T10" s="186">
        <f t="shared" si="3"/>
        <v>0</v>
      </c>
      <c r="U10" s="186">
        <f t="shared" si="4"/>
        <v>0</v>
      </c>
      <c r="V10" s="186">
        <f t="shared" si="5"/>
        <v>0</v>
      </c>
      <c r="W10" s="186">
        <f t="shared" si="6"/>
        <v>0</v>
      </c>
      <c r="X10" s="186">
        <f t="shared" si="7"/>
        <v>0</v>
      </c>
      <c r="Y10" s="186">
        <f t="shared" si="8"/>
        <v>0</v>
      </c>
      <c r="Z10" s="187"/>
      <c r="AA10" s="187"/>
      <c r="AB10" s="269"/>
      <c r="AC10" s="269"/>
      <c r="AD10" s="269"/>
      <c r="AE10" s="269"/>
    </row>
    <row r="11" spans="1:193 16371:16383" s="188" customFormat="1" x14ac:dyDescent="0.25">
      <c r="A11" s="196"/>
      <c r="B11" s="187"/>
      <c r="C11" s="187"/>
      <c r="D11" s="187"/>
      <c r="E11" s="187"/>
      <c r="F11" s="187"/>
      <c r="G11" s="187"/>
      <c r="H11" s="187"/>
      <c r="I11" s="187"/>
      <c r="J11" s="208"/>
      <c r="K11" s="208"/>
      <c r="L11" s="208"/>
      <c r="M11" s="208"/>
      <c r="N11" s="247"/>
      <c r="O11" s="184"/>
      <c r="P11" s="185"/>
      <c r="Q11" s="185"/>
      <c r="R11" s="185"/>
      <c r="S11" s="185"/>
      <c r="T11" s="186">
        <f t="shared" si="3"/>
        <v>0</v>
      </c>
      <c r="U11" s="186">
        <f t="shared" si="4"/>
        <v>0</v>
      </c>
      <c r="V11" s="186">
        <f t="shared" si="5"/>
        <v>0</v>
      </c>
      <c r="W11" s="186">
        <f t="shared" si="6"/>
        <v>0</v>
      </c>
      <c r="X11" s="186">
        <f t="shared" si="7"/>
        <v>0</v>
      </c>
      <c r="Y11" s="186">
        <f t="shared" si="8"/>
        <v>0</v>
      </c>
      <c r="Z11" s="187"/>
      <c r="AA11" s="187"/>
      <c r="AB11" s="269"/>
      <c r="AC11" s="269"/>
      <c r="AD11" s="269"/>
      <c r="AE11" s="269"/>
    </row>
    <row r="12" spans="1:193 16371:16383" s="188" customFormat="1" x14ac:dyDescent="0.25">
      <c r="A12" s="196"/>
      <c r="B12" s="187"/>
      <c r="C12" s="187"/>
      <c r="D12" s="187"/>
      <c r="E12" s="187"/>
      <c r="F12" s="187"/>
      <c r="G12" s="187"/>
      <c r="H12" s="187"/>
      <c r="I12" s="187"/>
      <c r="J12" s="208"/>
      <c r="K12" s="208"/>
      <c r="L12" s="208"/>
      <c r="M12" s="208"/>
      <c r="N12" s="247"/>
      <c r="O12" s="184"/>
      <c r="P12" s="185"/>
      <c r="Q12" s="185"/>
      <c r="R12" s="185"/>
      <c r="S12" s="185"/>
      <c r="T12" s="186">
        <f t="shared" si="3"/>
        <v>0</v>
      </c>
      <c r="U12" s="186">
        <f t="shared" si="4"/>
        <v>0</v>
      </c>
      <c r="V12" s="186">
        <f t="shared" si="5"/>
        <v>0</v>
      </c>
      <c r="W12" s="186">
        <f t="shared" si="6"/>
        <v>0</v>
      </c>
      <c r="X12" s="186">
        <f t="shared" si="7"/>
        <v>0</v>
      </c>
      <c r="Y12" s="186">
        <f t="shared" si="8"/>
        <v>0</v>
      </c>
      <c r="Z12" s="187"/>
      <c r="AA12" s="187"/>
      <c r="AB12" s="269"/>
      <c r="AC12" s="269"/>
      <c r="AD12" s="269"/>
      <c r="AE12" s="269"/>
    </row>
    <row r="13" spans="1:193 16371:16383" s="188" customFormat="1" x14ac:dyDescent="0.25">
      <c r="A13" s="196"/>
      <c r="B13" s="187"/>
      <c r="C13" s="187"/>
      <c r="D13" s="187"/>
      <c r="E13" s="187"/>
      <c r="F13" s="187"/>
      <c r="G13" s="187"/>
      <c r="H13" s="187"/>
      <c r="I13" s="187"/>
      <c r="J13" s="208"/>
      <c r="K13" s="208"/>
      <c r="L13" s="208"/>
      <c r="M13" s="208"/>
      <c r="N13" s="247"/>
      <c r="O13" s="184"/>
      <c r="P13" s="185"/>
      <c r="Q13" s="185"/>
      <c r="R13" s="185"/>
      <c r="S13" s="185"/>
      <c r="T13" s="186">
        <f t="shared" si="3"/>
        <v>0</v>
      </c>
      <c r="U13" s="186">
        <f t="shared" si="4"/>
        <v>0</v>
      </c>
      <c r="V13" s="186">
        <f t="shared" si="5"/>
        <v>0</v>
      </c>
      <c r="W13" s="186">
        <f t="shared" si="6"/>
        <v>0</v>
      </c>
      <c r="X13" s="186">
        <f t="shared" si="7"/>
        <v>0</v>
      </c>
      <c r="Y13" s="186">
        <f t="shared" si="8"/>
        <v>0</v>
      </c>
      <c r="Z13" s="187"/>
      <c r="AA13" s="187"/>
      <c r="AB13" s="269"/>
      <c r="AC13" s="269"/>
      <c r="AD13" s="269"/>
      <c r="AE13" s="269"/>
    </row>
    <row r="14" spans="1:193 16371:16383" s="188" customFormat="1" x14ac:dyDescent="0.25">
      <c r="A14" s="196"/>
      <c r="B14" s="187"/>
      <c r="C14" s="187"/>
      <c r="D14" s="187"/>
      <c r="E14" s="187"/>
      <c r="F14" s="187"/>
      <c r="G14" s="187"/>
      <c r="H14" s="187"/>
      <c r="I14" s="187"/>
      <c r="J14" s="208"/>
      <c r="K14" s="208"/>
      <c r="L14" s="208"/>
      <c r="M14" s="208"/>
      <c r="N14" s="247"/>
      <c r="O14" s="184"/>
      <c r="P14" s="185"/>
      <c r="Q14" s="185"/>
      <c r="R14" s="185"/>
      <c r="S14" s="185"/>
      <c r="T14" s="186">
        <f t="shared" si="3"/>
        <v>0</v>
      </c>
      <c r="U14" s="186">
        <f t="shared" si="4"/>
        <v>0</v>
      </c>
      <c r="V14" s="186">
        <f t="shared" si="5"/>
        <v>0</v>
      </c>
      <c r="W14" s="186">
        <f t="shared" si="6"/>
        <v>0</v>
      </c>
      <c r="X14" s="186">
        <f t="shared" si="7"/>
        <v>0</v>
      </c>
      <c r="Y14" s="186">
        <f t="shared" si="8"/>
        <v>0</v>
      </c>
      <c r="Z14" s="187"/>
      <c r="AA14" s="187"/>
      <c r="AB14" s="269"/>
      <c r="AC14" s="269"/>
      <c r="AD14" s="269"/>
      <c r="AE14" s="269"/>
    </row>
    <row r="15" spans="1:193 16371:16383" s="188" customFormat="1" x14ac:dyDescent="0.25">
      <c r="A15" s="196"/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208"/>
      <c r="M15" s="208"/>
      <c r="N15" s="247"/>
      <c r="O15" s="184"/>
      <c r="P15" s="185"/>
      <c r="Q15" s="185"/>
      <c r="R15" s="185"/>
      <c r="S15" s="185"/>
      <c r="T15" s="186">
        <f t="shared" si="3"/>
        <v>0</v>
      </c>
      <c r="U15" s="186">
        <f t="shared" si="4"/>
        <v>0</v>
      </c>
      <c r="V15" s="186">
        <f t="shared" si="5"/>
        <v>0</v>
      </c>
      <c r="W15" s="186">
        <f t="shared" si="6"/>
        <v>0</v>
      </c>
      <c r="X15" s="186">
        <f t="shared" si="7"/>
        <v>0</v>
      </c>
      <c r="Y15" s="186">
        <f t="shared" si="8"/>
        <v>0</v>
      </c>
      <c r="Z15" s="187"/>
      <c r="AA15" s="187"/>
      <c r="AB15" s="269"/>
      <c r="AC15" s="269"/>
      <c r="AD15" s="269"/>
      <c r="AE15" s="269"/>
    </row>
    <row r="16" spans="1:193 16371:16383" s="188" customFormat="1" x14ac:dyDescent="0.25">
      <c r="A16" s="196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208"/>
      <c r="M16" s="208"/>
      <c r="N16" s="247"/>
      <c r="O16" s="184"/>
      <c r="P16" s="185"/>
      <c r="Q16" s="185"/>
      <c r="R16" s="185"/>
      <c r="S16" s="185"/>
      <c r="T16" s="186">
        <f t="shared" si="3"/>
        <v>0</v>
      </c>
      <c r="U16" s="186">
        <f t="shared" si="4"/>
        <v>0</v>
      </c>
      <c r="V16" s="186">
        <f t="shared" si="5"/>
        <v>0</v>
      </c>
      <c r="W16" s="186">
        <f t="shared" si="6"/>
        <v>0</v>
      </c>
      <c r="X16" s="186">
        <f t="shared" si="7"/>
        <v>0</v>
      </c>
      <c r="Y16" s="186">
        <f t="shared" si="8"/>
        <v>0</v>
      </c>
      <c r="Z16" s="187"/>
      <c r="AA16" s="187"/>
      <c r="AB16" s="269"/>
      <c r="AC16" s="269"/>
      <c r="AD16" s="269"/>
      <c r="AE16" s="269"/>
    </row>
    <row r="17" spans="1:31" s="188" customFormat="1" x14ac:dyDescent="0.25">
      <c r="A17" s="143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8"/>
      <c r="M17" s="48"/>
      <c r="N17" s="247"/>
      <c r="O17" s="184"/>
      <c r="P17" s="185"/>
      <c r="Q17" s="185"/>
      <c r="R17" s="185"/>
      <c r="S17" s="185"/>
      <c r="T17" s="186">
        <f t="shared" si="3"/>
        <v>0</v>
      </c>
      <c r="U17" s="186">
        <f t="shared" si="4"/>
        <v>0</v>
      </c>
      <c r="V17" s="186">
        <f t="shared" si="5"/>
        <v>0</v>
      </c>
      <c r="W17" s="186">
        <f t="shared" si="6"/>
        <v>0</v>
      </c>
      <c r="X17" s="186">
        <f t="shared" si="7"/>
        <v>0</v>
      </c>
      <c r="Y17" s="186">
        <f t="shared" si="8"/>
        <v>0</v>
      </c>
      <c r="Z17" s="187"/>
      <c r="AA17" s="187"/>
      <c r="AB17" s="269"/>
      <c r="AC17" s="269"/>
      <c r="AD17" s="269"/>
      <c r="AE17" s="269"/>
    </row>
    <row r="18" spans="1:31" s="188" customFormat="1" x14ac:dyDescent="0.25">
      <c r="A18" s="196"/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208"/>
      <c r="M18" s="208"/>
      <c r="N18" s="247"/>
      <c r="O18" s="184"/>
      <c r="P18" s="185"/>
      <c r="Q18" s="185"/>
      <c r="R18" s="185"/>
      <c r="S18" s="185"/>
      <c r="T18" s="186">
        <f t="shared" si="3"/>
        <v>0</v>
      </c>
      <c r="U18" s="186">
        <f t="shared" si="4"/>
        <v>0</v>
      </c>
      <c r="V18" s="186">
        <f t="shared" si="5"/>
        <v>0</v>
      </c>
      <c r="W18" s="186">
        <f t="shared" si="6"/>
        <v>0</v>
      </c>
      <c r="X18" s="186">
        <f t="shared" si="7"/>
        <v>0</v>
      </c>
      <c r="Y18" s="186">
        <f t="shared" si="8"/>
        <v>0</v>
      </c>
      <c r="Z18" s="187"/>
      <c r="AA18" s="187"/>
      <c r="AB18" s="269"/>
      <c r="AC18" s="269"/>
      <c r="AD18" s="269"/>
      <c r="AE18" s="269"/>
    </row>
    <row r="19" spans="1:31" s="188" customFormat="1" x14ac:dyDescent="0.25">
      <c r="A19" s="196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208"/>
      <c r="M19" s="208"/>
      <c r="N19" s="247"/>
      <c r="O19" s="184"/>
      <c r="P19" s="185"/>
      <c r="Q19" s="185"/>
      <c r="R19" s="185"/>
      <c r="S19" s="185"/>
      <c r="T19" s="186">
        <f t="shared" si="3"/>
        <v>0</v>
      </c>
      <c r="U19" s="186">
        <f t="shared" si="4"/>
        <v>0</v>
      </c>
      <c r="V19" s="186">
        <f t="shared" si="5"/>
        <v>0</v>
      </c>
      <c r="W19" s="186">
        <f t="shared" si="6"/>
        <v>0</v>
      </c>
      <c r="X19" s="186">
        <f t="shared" si="7"/>
        <v>0</v>
      </c>
      <c r="Y19" s="186">
        <f t="shared" si="8"/>
        <v>0</v>
      </c>
      <c r="Z19" s="187"/>
      <c r="AA19" s="187"/>
      <c r="AB19" s="269"/>
      <c r="AC19" s="269"/>
      <c r="AD19" s="269"/>
      <c r="AE19" s="269"/>
    </row>
    <row r="20" spans="1:31" s="188" customFormat="1" x14ac:dyDescent="0.25">
      <c r="A20" s="196"/>
      <c r="B20" s="187"/>
      <c r="C20" s="187"/>
      <c r="D20" s="187"/>
      <c r="E20" s="187"/>
      <c r="F20" s="187"/>
      <c r="G20" s="187"/>
      <c r="H20" s="187"/>
      <c r="I20" s="187"/>
      <c r="J20" s="227"/>
      <c r="K20" s="208"/>
      <c r="L20" s="208"/>
      <c r="M20" s="208"/>
      <c r="N20" s="247"/>
      <c r="O20" s="184"/>
      <c r="P20" s="185"/>
      <c r="Q20" s="185"/>
      <c r="R20" s="185"/>
      <c r="S20" s="185"/>
      <c r="T20" s="186">
        <f t="shared" si="3"/>
        <v>0</v>
      </c>
      <c r="U20" s="186">
        <f t="shared" si="4"/>
        <v>0</v>
      </c>
      <c r="V20" s="186">
        <f t="shared" si="5"/>
        <v>0</v>
      </c>
      <c r="W20" s="186">
        <f t="shared" si="6"/>
        <v>0</v>
      </c>
      <c r="X20" s="186">
        <f t="shared" si="7"/>
        <v>0</v>
      </c>
      <c r="Y20" s="186">
        <f t="shared" si="8"/>
        <v>0</v>
      </c>
      <c r="Z20" s="187"/>
      <c r="AA20" s="187"/>
      <c r="AB20" s="269"/>
      <c r="AC20" s="269"/>
      <c r="AD20" s="269"/>
      <c r="AE20" s="269"/>
    </row>
    <row r="21" spans="1:31" s="188" customFormat="1" x14ac:dyDescent="0.25">
      <c r="A21" s="196"/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208"/>
      <c r="M21" s="208"/>
      <c r="N21" s="247"/>
      <c r="O21" s="184"/>
      <c r="P21" s="185"/>
      <c r="Q21" s="185"/>
      <c r="R21" s="185"/>
      <c r="S21" s="185"/>
      <c r="T21" s="186">
        <f t="shared" si="3"/>
        <v>0</v>
      </c>
      <c r="U21" s="186">
        <f t="shared" si="4"/>
        <v>0</v>
      </c>
      <c r="V21" s="186">
        <f t="shared" si="5"/>
        <v>0</v>
      </c>
      <c r="W21" s="186">
        <f t="shared" si="6"/>
        <v>0</v>
      </c>
      <c r="X21" s="186">
        <f t="shared" si="7"/>
        <v>0</v>
      </c>
      <c r="Y21" s="186">
        <f t="shared" si="8"/>
        <v>0</v>
      </c>
      <c r="Z21" s="187"/>
      <c r="AA21" s="187"/>
      <c r="AB21" s="269"/>
      <c r="AC21" s="269"/>
      <c r="AD21" s="269"/>
      <c r="AE21" s="269"/>
    </row>
    <row r="22" spans="1:31" s="188" customFormat="1" x14ac:dyDescent="0.25">
      <c r="A22" s="196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208"/>
      <c r="M22" s="208"/>
      <c r="N22" s="247"/>
      <c r="O22" s="184"/>
      <c r="P22" s="185"/>
      <c r="Q22" s="185"/>
      <c r="R22" s="185"/>
      <c r="S22" s="185"/>
      <c r="T22" s="186">
        <f t="shared" si="3"/>
        <v>0</v>
      </c>
      <c r="U22" s="186">
        <f t="shared" si="4"/>
        <v>0</v>
      </c>
      <c r="V22" s="186">
        <f t="shared" si="5"/>
        <v>0</v>
      </c>
      <c r="W22" s="186">
        <f t="shared" si="6"/>
        <v>0</v>
      </c>
      <c r="X22" s="186">
        <f t="shared" si="7"/>
        <v>0</v>
      </c>
      <c r="Y22" s="186">
        <f t="shared" si="8"/>
        <v>0</v>
      </c>
      <c r="Z22" s="187"/>
      <c r="AA22" s="187"/>
      <c r="AB22" s="269"/>
      <c r="AC22" s="269"/>
      <c r="AD22" s="269"/>
      <c r="AE22" s="269"/>
    </row>
    <row r="23" spans="1:31" s="188" customFormat="1" x14ac:dyDescent="0.25">
      <c r="A23" s="196"/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208"/>
      <c r="M23" s="208"/>
      <c r="N23" s="247"/>
      <c r="O23" s="184"/>
      <c r="P23" s="185"/>
      <c r="Q23" s="185"/>
      <c r="R23" s="185"/>
      <c r="S23" s="185"/>
      <c r="T23" s="186">
        <f t="shared" si="3"/>
        <v>0</v>
      </c>
      <c r="U23" s="186">
        <f t="shared" si="4"/>
        <v>0</v>
      </c>
      <c r="V23" s="186">
        <f t="shared" si="5"/>
        <v>0</v>
      </c>
      <c r="W23" s="186">
        <f t="shared" si="6"/>
        <v>0</v>
      </c>
      <c r="X23" s="186">
        <f t="shared" si="7"/>
        <v>0</v>
      </c>
      <c r="Y23" s="186">
        <f t="shared" si="8"/>
        <v>0</v>
      </c>
      <c r="Z23" s="187"/>
      <c r="AA23" s="187"/>
      <c r="AB23" s="269"/>
      <c r="AC23" s="269"/>
      <c r="AD23" s="269"/>
      <c r="AE23" s="269"/>
    </row>
    <row r="24" spans="1:31" s="188" customFormat="1" x14ac:dyDescent="0.25">
      <c r="A24" s="196"/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208"/>
      <c r="M24" s="208"/>
      <c r="N24" s="247"/>
      <c r="O24" s="184"/>
      <c r="P24" s="185"/>
      <c r="Q24" s="185"/>
      <c r="R24" s="185"/>
      <c r="S24" s="185"/>
      <c r="T24" s="186">
        <f t="shared" si="3"/>
        <v>0</v>
      </c>
      <c r="U24" s="186">
        <f t="shared" si="4"/>
        <v>0</v>
      </c>
      <c r="V24" s="186">
        <f t="shared" si="5"/>
        <v>0</v>
      </c>
      <c r="W24" s="186">
        <f t="shared" si="6"/>
        <v>0</v>
      </c>
      <c r="X24" s="186">
        <f t="shared" si="7"/>
        <v>0</v>
      </c>
      <c r="Y24" s="186">
        <f t="shared" si="8"/>
        <v>0</v>
      </c>
      <c r="Z24" s="187"/>
      <c r="AA24" s="187"/>
      <c r="AB24" s="269"/>
      <c r="AC24" s="269"/>
      <c r="AD24" s="269"/>
      <c r="AE24" s="269"/>
    </row>
    <row r="25" spans="1:31" s="188" customFormat="1" x14ac:dyDescent="0.25">
      <c r="A25" s="196"/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208"/>
      <c r="M25" s="208"/>
      <c r="N25" s="247"/>
      <c r="O25" s="184"/>
      <c r="P25" s="185"/>
      <c r="Q25" s="185"/>
      <c r="R25" s="185"/>
      <c r="S25" s="185"/>
      <c r="T25" s="186">
        <f t="shared" si="3"/>
        <v>0</v>
      </c>
      <c r="U25" s="186">
        <f t="shared" si="4"/>
        <v>0</v>
      </c>
      <c r="V25" s="186">
        <f t="shared" si="5"/>
        <v>0</v>
      </c>
      <c r="W25" s="186">
        <f t="shared" si="6"/>
        <v>0</v>
      </c>
      <c r="X25" s="186">
        <f t="shared" si="7"/>
        <v>0</v>
      </c>
      <c r="Y25" s="186">
        <f t="shared" si="8"/>
        <v>0</v>
      </c>
      <c r="Z25" s="187"/>
      <c r="AA25" s="187"/>
      <c r="AB25" s="269"/>
      <c r="AC25" s="269"/>
      <c r="AD25" s="269"/>
      <c r="AE25" s="269"/>
    </row>
    <row r="26" spans="1:31" s="188" customFormat="1" x14ac:dyDescent="0.25">
      <c r="A26" s="196"/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208"/>
      <c r="M26" s="208"/>
      <c r="N26" s="247"/>
      <c r="O26" s="184"/>
      <c r="P26" s="185"/>
      <c r="Q26" s="185"/>
      <c r="R26" s="185"/>
      <c r="S26" s="185"/>
      <c r="T26" s="186">
        <f t="shared" si="3"/>
        <v>0</v>
      </c>
      <c r="U26" s="186">
        <f t="shared" si="4"/>
        <v>0</v>
      </c>
      <c r="V26" s="186">
        <f t="shared" si="5"/>
        <v>0</v>
      </c>
      <c r="W26" s="186">
        <f t="shared" si="6"/>
        <v>0</v>
      </c>
      <c r="X26" s="186">
        <f t="shared" si="7"/>
        <v>0</v>
      </c>
      <c r="Y26" s="186">
        <f t="shared" si="8"/>
        <v>0</v>
      </c>
      <c r="Z26" s="187"/>
      <c r="AA26" s="187"/>
      <c r="AB26" s="269"/>
      <c r="AC26" s="269"/>
      <c r="AD26" s="269"/>
      <c r="AE26" s="269"/>
    </row>
    <row r="27" spans="1:31" x14ac:dyDescent="0.25">
      <c r="A27" s="143"/>
      <c r="B27" s="49"/>
      <c r="C27" s="49"/>
      <c r="D27" s="49"/>
      <c r="E27" s="49"/>
      <c r="F27" s="49"/>
      <c r="G27" s="49"/>
      <c r="H27" s="49"/>
      <c r="I27" s="49"/>
      <c r="J27" s="187"/>
      <c r="K27" s="187"/>
      <c r="L27" s="48"/>
      <c r="M27" s="48"/>
      <c r="N27" s="247"/>
      <c r="O27" s="184"/>
      <c r="P27" s="185"/>
      <c r="Q27" s="185"/>
      <c r="R27" s="185"/>
      <c r="S27" s="185"/>
      <c r="T27" s="186">
        <f t="shared" si="3"/>
        <v>0</v>
      </c>
      <c r="U27" s="186">
        <f t="shared" si="4"/>
        <v>0</v>
      </c>
      <c r="V27" s="186">
        <f t="shared" si="5"/>
        <v>0</v>
      </c>
      <c r="W27" s="186">
        <f t="shared" si="6"/>
        <v>0</v>
      </c>
      <c r="X27" s="186">
        <f t="shared" si="7"/>
        <v>0</v>
      </c>
      <c r="Y27" s="186">
        <f t="shared" si="8"/>
        <v>0</v>
      </c>
      <c r="Z27" s="49"/>
      <c r="AA27" s="49"/>
      <c r="AB27" s="15"/>
      <c r="AC27" s="15"/>
      <c r="AD27" s="15"/>
      <c r="AE27" s="15"/>
    </row>
    <row r="28" spans="1:31" x14ac:dyDescent="0.25">
      <c r="A28" s="143"/>
      <c r="B28" s="49"/>
      <c r="C28" s="49"/>
      <c r="D28" s="49"/>
      <c r="E28" s="49"/>
      <c r="F28" s="49"/>
      <c r="G28" s="49"/>
      <c r="H28" s="49"/>
      <c r="I28" s="49"/>
      <c r="J28" s="189"/>
      <c r="K28" s="187"/>
      <c r="L28" s="48"/>
      <c r="M28" s="48"/>
      <c r="N28" s="247"/>
      <c r="O28" s="184"/>
      <c r="P28" s="185"/>
      <c r="Q28" s="185"/>
      <c r="R28" s="185"/>
      <c r="S28" s="185"/>
      <c r="T28" s="186">
        <f t="shared" si="3"/>
        <v>0</v>
      </c>
      <c r="U28" s="186">
        <f t="shared" si="4"/>
        <v>0</v>
      </c>
      <c r="V28" s="186">
        <f t="shared" si="5"/>
        <v>0</v>
      </c>
      <c r="W28" s="186">
        <f t="shared" si="6"/>
        <v>0</v>
      </c>
      <c r="X28" s="186">
        <f t="shared" si="7"/>
        <v>0</v>
      </c>
      <c r="Y28" s="186">
        <f t="shared" si="8"/>
        <v>0</v>
      </c>
      <c r="Z28" s="49"/>
      <c r="AA28" s="49"/>
      <c r="AB28" s="15"/>
      <c r="AC28" s="15"/>
      <c r="AD28" s="15"/>
      <c r="AE28" s="15"/>
    </row>
    <row r="29" spans="1:31" x14ac:dyDescent="0.25">
      <c r="A29" s="143"/>
      <c r="B29" s="49"/>
      <c r="C29" s="49"/>
      <c r="D29" s="49"/>
      <c r="E29" s="49"/>
      <c r="F29" s="49"/>
      <c r="G29" s="49"/>
      <c r="H29" s="49"/>
      <c r="I29" s="49"/>
      <c r="J29" s="189"/>
      <c r="K29" s="187"/>
      <c r="L29" s="48"/>
      <c r="M29" s="48"/>
      <c r="N29" s="247"/>
      <c r="O29" s="184"/>
      <c r="P29" s="185"/>
      <c r="Q29" s="185"/>
      <c r="R29" s="185"/>
      <c r="S29" s="185"/>
      <c r="T29" s="186">
        <f t="shared" si="3"/>
        <v>0</v>
      </c>
      <c r="U29" s="186">
        <f t="shared" si="4"/>
        <v>0</v>
      </c>
      <c r="V29" s="186">
        <f t="shared" si="5"/>
        <v>0</v>
      </c>
      <c r="W29" s="186">
        <f t="shared" si="6"/>
        <v>0</v>
      </c>
      <c r="X29" s="186">
        <f t="shared" si="7"/>
        <v>0</v>
      </c>
      <c r="Y29" s="186">
        <f t="shared" si="8"/>
        <v>0</v>
      </c>
      <c r="Z29" s="49"/>
      <c r="AA29" s="49"/>
      <c r="AB29" s="15"/>
      <c r="AC29" s="15"/>
      <c r="AD29" s="15"/>
      <c r="AE29" s="15"/>
    </row>
    <row r="30" spans="1:31" x14ac:dyDescent="0.25">
      <c r="A30" s="143"/>
      <c r="B30" s="49"/>
      <c r="C30" s="49"/>
      <c r="D30" s="49"/>
      <c r="E30" s="49"/>
      <c r="F30" s="49"/>
      <c r="G30" s="49"/>
      <c r="H30" s="49"/>
      <c r="I30" s="49"/>
      <c r="J30" s="189"/>
      <c r="K30" s="187"/>
      <c r="L30" s="48"/>
      <c r="M30" s="48"/>
      <c r="N30" s="247"/>
      <c r="O30" s="184"/>
      <c r="P30" s="185"/>
      <c r="Q30" s="185"/>
      <c r="R30" s="185"/>
      <c r="S30" s="185"/>
      <c r="T30" s="186">
        <f t="shared" si="3"/>
        <v>0</v>
      </c>
      <c r="U30" s="186">
        <f t="shared" si="4"/>
        <v>0</v>
      </c>
      <c r="V30" s="186">
        <f t="shared" si="5"/>
        <v>0</v>
      </c>
      <c r="W30" s="186">
        <f t="shared" si="6"/>
        <v>0</v>
      </c>
      <c r="X30" s="186">
        <f t="shared" si="7"/>
        <v>0</v>
      </c>
      <c r="Y30" s="186">
        <f t="shared" si="8"/>
        <v>0</v>
      </c>
      <c r="Z30" s="49"/>
      <c r="AA30" s="49"/>
      <c r="AB30" s="15"/>
      <c r="AC30" s="15"/>
      <c r="AD30" s="15"/>
      <c r="AE30" s="15"/>
    </row>
    <row r="31" spans="1:31" x14ac:dyDescent="0.25">
      <c r="A31" s="143"/>
      <c r="B31" s="49"/>
      <c r="C31" s="49"/>
      <c r="D31" s="49"/>
      <c r="E31" s="49"/>
      <c r="F31" s="49"/>
      <c r="G31" s="49"/>
      <c r="H31" s="49"/>
      <c r="I31" s="49"/>
      <c r="J31" s="48"/>
      <c r="K31" s="48"/>
      <c r="L31" s="48"/>
      <c r="M31" s="48"/>
      <c r="N31" s="247"/>
      <c r="O31" s="184"/>
      <c r="P31" s="185"/>
      <c r="Q31" s="185"/>
      <c r="R31" s="185"/>
      <c r="S31" s="185"/>
      <c r="T31" s="186">
        <f t="shared" si="3"/>
        <v>0</v>
      </c>
      <c r="U31" s="186">
        <f t="shared" si="4"/>
        <v>0</v>
      </c>
      <c r="V31" s="186">
        <f t="shared" si="5"/>
        <v>0</v>
      </c>
      <c r="W31" s="186">
        <f t="shared" si="6"/>
        <v>0</v>
      </c>
      <c r="X31" s="186">
        <f t="shared" si="7"/>
        <v>0</v>
      </c>
      <c r="Y31" s="186">
        <f t="shared" si="8"/>
        <v>0</v>
      </c>
      <c r="Z31" s="49"/>
      <c r="AA31" s="49"/>
      <c r="AB31" s="15"/>
      <c r="AC31" s="15"/>
      <c r="AD31" s="15"/>
      <c r="AE31" s="15"/>
    </row>
    <row r="32" spans="1:31" x14ac:dyDescent="0.25">
      <c r="A32" s="143"/>
      <c r="B32" s="49"/>
      <c r="C32" s="49"/>
      <c r="D32" s="49"/>
      <c r="E32" s="49"/>
      <c r="F32" s="187"/>
      <c r="G32" s="49"/>
      <c r="H32" s="49"/>
      <c r="I32" s="49"/>
      <c r="J32" s="48"/>
      <c r="K32" s="48"/>
      <c r="L32" s="48"/>
      <c r="M32" s="48"/>
      <c r="N32" s="247"/>
      <c r="O32" s="184"/>
      <c r="P32" s="185"/>
      <c r="Q32" s="185"/>
      <c r="R32" s="185"/>
      <c r="S32" s="185"/>
      <c r="T32" s="186">
        <f t="shared" si="3"/>
        <v>0</v>
      </c>
      <c r="U32" s="186">
        <f t="shared" si="4"/>
        <v>0</v>
      </c>
      <c r="V32" s="186">
        <f t="shared" si="5"/>
        <v>0</v>
      </c>
      <c r="W32" s="186">
        <f t="shared" si="6"/>
        <v>0</v>
      </c>
      <c r="X32" s="186">
        <f t="shared" si="7"/>
        <v>0</v>
      </c>
      <c r="Y32" s="186">
        <f t="shared" si="8"/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9"/>
      <c r="C33" s="49"/>
      <c r="D33" s="49"/>
      <c r="E33" s="49"/>
      <c r="F33" s="49"/>
      <c r="G33" s="49"/>
      <c r="H33" s="49"/>
      <c r="I33" s="49"/>
      <c r="J33" s="48"/>
      <c r="K33" s="48"/>
      <c r="L33" s="48"/>
      <c r="M33" s="48"/>
      <c r="N33" s="247"/>
      <c r="O33" s="184"/>
      <c r="P33" s="185"/>
      <c r="Q33" s="185"/>
      <c r="R33" s="185"/>
      <c r="S33" s="185"/>
      <c r="T33" s="186">
        <f t="shared" si="3"/>
        <v>0</v>
      </c>
      <c r="U33" s="186">
        <f t="shared" si="4"/>
        <v>0</v>
      </c>
      <c r="V33" s="186">
        <f t="shared" si="5"/>
        <v>0</v>
      </c>
      <c r="W33" s="186">
        <f t="shared" si="6"/>
        <v>0</v>
      </c>
      <c r="X33" s="186">
        <f t="shared" si="7"/>
        <v>0</v>
      </c>
      <c r="Y33" s="186">
        <f t="shared" si="8"/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9"/>
      <c r="C34" s="49"/>
      <c r="D34" s="49"/>
      <c r="E34" s="49"/>
      <c r="F34" s="49"/>
      <c r="G34" s="49"/>
      <c r="H34" s="49"/>
      <c r="I34" s="49"/>
      <c r="J34" s="48"/>
      <c r="K34" s="48"/>
      <c r="L34" s="48"/>
      <c r="M34" s="48"/>
      <c r="N34" s="247"/>
      <c r="O34" s="184"/>
      <c r="P34" s="185"/>
      <c r="Q34" s="185"/>
      <c r="R34" s="185"/>
      <c r="S34" s="185"/>
      <c r="T34" s="186">
        <f t="shared" si="3"/>
        <v>0</v>
      </c>
      <c r="U34" s="186">
        <f t="shared" si="4"/>
        <v>0</v>
      </c>
      <c r="V34" s="186">
        <f t="shared" si="5"/>
        <v>0</v>
      </c>
      <c r="W34" s="186">
        <f t="shared" si="6"/>
        <v>0</v>
      </c>
      <c r="X34" s="186">
        <f t="shared" si="7"/>
        <v>0</v>
      </c>
      <c r="Y34" s="186">
        <f t="shared" si="8"/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9"/>
      <c r="C35" s="49"/>
      <c r="D35" s="49"/>
      <c r="E35" s="49"/>
      <c r="F35" s="49"/>
      <c r="G35" s="49"/>
      <c r="H35" s="49"/>
      <c r="I35" s="49"/>
      <c r="J35" s="48"/>
      <c r="K35" s="48"/>
      <c r="L35" s="48"/>
      <c r="M35" s="48"/>
      <c r="N35" s="247"/>
      <c r="O35" s="184"/>
      <c r="P35" s="185"/>
      <c r="Q35" s="185"/>
      <c r="R35" s="185"/>
      <c r="S35" s="185"/>
      <c r="T35" s="186">
        <f t="shared" si="3"/>
        <v>0</v>
      </c>
      <c r="U35" s="186">
        <f t="shared" si="4"/>
        <v>0</v>
      </c>
      <c r="V35" s="186">
        <f t="shared" si="5"/>
        <v>0</v>
      </c>
      <c r="W35" s="186">
        <f t="shared" si="6"/>
        <v>0</v>
      </c>
      <c r="X35" s="186">
        <f t="shared" si="7"/>
        <v>0</v>
      </c>
      <c r="Y35" s="186">
        <f t="shared" si="8"/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9"/>
      <c r="C36" s="49"/>
      <c r="D36" s="49"/>
      <c r="E36" s="49"/>
      <c r="F36" s="49"/>
      <c r="G36" s="49"/>
      <c r="H36" s="49"/>
      <c r="I36" s="49"/>
      <c r="J36" s="48"/>
      <c r="K36" s="48"/>
      <c r="L36" s="48"/>
      <c r="M36" s="48"/>
      <c r="N36" s="247"/>
      <c r="O36" s="184"/>
      <c r="P36" s="185"/>
      <c r="Q36" s="185"/>
      <c r="R36" s="185"/>
      <c r="S36" s="185"/>
      <c r="T36" s="186">
        <f t="shared" si="3"/>
        <v>0</v>
      </c>
      <c r="U36" s="186">
        <f t="shared" si="4"/>
        <v>0</v>
      </c>
      <c r="V36" s="186">
        <f t="shared" si="5"/>
        <v>0</v>
      </c>
      <c r="W36" s="186">
        <f t="shared" si="6"/>
        <v>0</v>
      </c>
      <c r="X36" s="186">
        <f t="shared" si="7"/>
        <v>0</v>
      </c>
      <c r="Y36" s="186">
        <f t="shared" si="8"/>
        <v>0</v>
      </c>
      <c r="Z36" s="49"/>
      <c r="AA36" s="49"/>
      <c r="AB36" s="15"/>
      <c r="AC36" s="15"/>
      <c r="AD36" s="15"/>
      <c r="AE36" s="15"/>
    </row>
    <row r="37" spans="1:31" s="188" customFormat="1" x14ac:dyDescent="0.25">
      <c r="A37" s="196"/>
      <c r="B37" s="187"/>
      <c r="C37" s="187"/>
      <c r="D37" s="187"/>
      <c r="E37" s="187"/>
      <c r="F37" s="187"/>
      <c r="G37" s="187"/>
      <c r="H37" s="187"/>
      <c r="I37" s="187"/>
      <c r="J37" s="208"/>
      <c r="K37" s="208"/>
      <c r="L37" s="208"/>
      <c r="M37" s="208"/>
      <c r="N37" s="247"/>
      <c r="O37" s="184"/>
      <c r="P37" s="185"/>
      <c r="Q37" s="185"/>
      <c r="R37" s="185"/>
      <c r="S37" s="185"/>
      <c r="T37" s="186">
        <f t="shared" si="3"/>
        <v>0</v>
      </c>
      <c r="U37" s="186">
        <f t="shared" si="4"/>
        <v>0</v>
      </c>
      <c r="V37" s="186">
        <f t="shared" si="5"/>
        <v>0</v>
      </c>
      <c r="W37" s="186">
        <f t="shared" si="6"/>
        <v>0</v>
      </c>
      <c r="X37" s="186">
        <f t="shared" si="7"/>
        <v>0</v>
      </c>
      <c r="Y37" s="186">
        <f t="shared" si="8"/>
        <v>0</v>
      </c>
      <c r="Z37" s="187"/>
      <c r="AA37" s="187"/>
      <c r="AB37" s="269"/>
      <c r="AC37" s="269"/>
      <c r="AD37" s="269"/>
      <c r="AE37" s="269"/>
    </row>
    <row r="38" spans="1:31" x14ac:dyDescent="0.25">
      <c r="A38" s="143"/>
      <c r="B38" s="49"/>
      <c r="C38" s="49"/>
      <c r="D38" s="49"/>
      <c r="E38" s="49"/>
      <c r="F38" s="49"/>
      <c r="G38" s="49"/>
      <c r="H38" s="49"/>
      <c r="I38" s="49"/>
      <c r="J38" s="48"/>
      <c r="K38" s="48"/>
      <c r="L38" s="48"/>
      <c r="M38" s="48"/>
      <c r="N38" s="247"/>
      <c r="O38" s="184"/>
      <c r="P38" s="185"/>
      <c r="Q38" s="185"/>
      <c r="R38" s="185"/>
      <c r="S38" s="185"/>
      <c r="T38" s="186">
        <f t="shared" si="3"/>
        <v>0</v>
      </c>
      <c r="U38" s="186">
        <f t="shared" si="4"/>
        <v>0</v>
      </c>
      <c r="V38" s="186">
        <f t="shared" si="5"/>
        <v>0</v>
      </c>
      <c r="W38" s="186">
        <f t="shared" si="6"/>
        <v>0</v>
      </c>
      <c r="X38" s="186">
        <f t="shared" si="7"/>
        <v>0</v>
      </c>
      <c r="Y38" s="186">
        <f t="shared" si="8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9"/>
      <c r="C39" s="49"/>
      <c r="D39" s="49"/>
      <c r="E39" s="49"/>
      <c r="F39" s="49"/>
      <c r="G39" s="49"/>
      <c r="H39" s="49"/>
      <c r="I39" s="49"/>
      <c r="J39" s="48"/>
      <c r="K39" s="48"/>
      <c r="L39" s="48"/>
      <c r="M39" s="48"/>
      <c r="N39" s="247"/>
      <c r="O39" s="184"/>
      <c r="P39" s="185"/>
      <c r="Q39" s="185"/>
      <c r="R39" s="185"/>
      <c r="S39" s="185"/>
      <c r="T39" s="186">
        <f t="shared" si="3"/>
        <v>0</v>
      </c>
      <c r="U39" s="186">
        <f t="shared" si="4"/>
        <v>0</v>
      </c>
      <c r="V39" s="186">
        <f t="shared" si="5"/>
        <v>0</v>
      </c>
      <c r="W39" s="186">
        <f t="shared" si="6"/>
        <v>0</v>
      </c>
      <c r="X39" s="186">
        <f t="shared" si="7"/>
        <v>0</v>
      </c>
      <c r="Y39" s="186">
        <f t="shared" si="8"/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9"/>
      <c r="C40" s="49"/>
      <c r="D40" s="49"/>
      <c r="E40" s="49"/>
      <c r="F40" s="49"/>
      <c r="G40" s="49"/>
      <c r="H40" s="49"/>
      <c r="I40" s="49"/>
      <c r="J40" s="48"/>
      <c r="K40" s="48"/>
      <c r="L40" s="48"/>
      <c r="M40" s="48"/>
      <c r="N40" s="247"/>
      <c r="O40" s="184"/>
      <c r="P40" s="185"/>
      <c r="Q40" s="185"/>
      <c r="R40" s="185"/>
      <c r="S40" s="185"/>
      <c r="T40" s="186">
        <f t="shared" si="3"/>
        <v>0</v>
      </c>
      <c r="U40" s="186">
        <f t="shared" si="4"/>
        <v>0</v>
      </c>
      <c r="V40" s="186">
        <f t="shared" si="5"/>
        <v>0</v>
      </c>
      <c r="W40" s="186">
        <f t="shared" si="6"/>
        <v>0</v>
      </c>
      <c r="X40" s="186">
        <f t="shared" si="7"/>
        <v>0</v>
      </c>
      <c r="Y40" s="186">
        <f t="shared" si="8"/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9"/>
      <c r="C41" s="49"/>
      <c r="D41" s="49"/>
      <c r="E41" s="49"/>
      <c r="F41" s="49"/>
      <c r="G41" s="49"/>
      <c r="H41" s="49"/>
      <c r="I41" s="49"/>
      <c r="J41" s="48"/>
      <c r="K41" s="48"/>
      <c r="L41" s="48"/>
      <c r="M41" s="48"/>
      <c r="N41" s="247"/>
      <c r="O41" s="184"/>
      <c r="P41" s="185"/>
      <c r="Q41" s="185"/>
      <c r="R41" s="185"/>
      <c r="S41" s="185"/>
      <c r="T41" s="186">
        <f t="shared" si="3"/>
        <v>0</v>
      </c>
      <c r="U41" s="186">
        <f t="shared" si="4"/>
        <v>0</v>
      </c>
      <c r="V41" s="186">
        <f t="shared" si="5"/>
        <v>0</v>
      </c>
      <c r="W41" s="186">
        <f t="shared" si="6"/>
        <v>0</v>
      </c>
      <c r="X41" s="186">
        <f t="shared" si="7"/>
        <v>0</v>
      </c>
      <c r="Y41" s="186">
        <f t="shared" si="8"/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9"/>
      <c r="C42" s="49"/>
      <c r="D42" s="49"/>
      <c r="E42" s="49"/>
      <c r="F42" s="49"/>
      <c r="G42" s="49"/>
      <c r="H42" s="49"/>
      <c r="I42" s="49"/>
      <c r="J42" s="48"/>
      <c r="K42" s="48"/>
      <c r="L42" s="48"/>
      <c r="M42" s="48"/>
      <c r="N42" s="247"/>
      <c r="O42" s="184"/>
      <c r="P42" s="185"/>
      <c r="Q42" s="185"/>
      <c r="R42" s="185"/>
      <c r="S42" s="185"/>
      <c r="T42" s="186">
        <f t="shared" si="3"/>
        <v>0</v>
      </c>
      <c r="U42" s="186">
        <f t="shared" si="4"/>
        <v>0</v>
      </c>
      <c r="V42" s="186">
        <f t="shared" si="5"/>
        <v>0</v>
      </c>
      <c r="W42" s="186">
        <f t="shared" si="6"/>
        <v>0</v>
      </c>
      <c r="X42" s="186">
        <f t="shared" si="7"/>
        <v>0</v>
      </c>
      <c r="Y42" s="186">
        <f t="shared" si="8"/>
        <v>0</v>
      </c>
      <c r="Z42" s="49"/>
      <c r="AA42" s="49"/>
      <c r="AB42" s="15"/>
      <c r="AC42" s="15"/>
      <c r="AD42" s="15"/>
      <c r="AE42" s="15"/>
    </row>
    <row r="43" spans="1:31" x14ac:dyDescent="0.25">
      <c r="A43" s="143"/>
      <c r="B43" s="49"/>
      <c r="C43" s="49"/>
      <c r="D43" s="49"/>
      <c r="E43" s="49"/>
      <c r="F43" s="49"/>
      <c r="G43" s="49"/>
      <c r="H43" s="49"/>
      <c r="I43" s="49"/>
      <c r="J43" s="48"/>
      <c r="K43" s="48"/>
      <c r="L43" s="48"/>
      <c r="M43" s="48"/>
      <c r="N43" s="247"/>
      <c r="O43" s="184"/>
      <c r="P43" s="185"/>
      <c r="Q43" s="185"/>
      <c r="R43" s="185"/>
      <c r="S43" s="185"/>
      <c r="T43" s="186">
        <f t="shared" si="3"/>
        <v>0</v>
      </c>
      <c r="U43" s="186">
        <f t="shared" si="4"/>
        <v>0</v>
      </c>
      <c r="V43" s="186">
        <f t="shared" si="5"/>
        <v>0</v>
      </c>
      <c r="W43" s="186">
        <f t="shared" si="6"/>
        <v>0</v>
      </c>
      <c r="X43" s="186">
        <f t="shared" si="7"/>
        <v>0</v>
      </c>
      <c r="Y43" s="186">
        <f t="shared" si="8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9"/>
      <c r="C44" s="49"/>
      <c r="D44" s="49"/>
      <c r="E44" s="49"/>
      <c r="F44" s="49"/>
      <c r="G44" s="49"/>
      <c r="H44" s="49"/>
      <c r="I44" s="49"/>
      <c r="J44" s="48"/>
      <c r="K44" s="48"/>
      <c r="L44" s="48"/>
      <c r="M44" s="48"/>
      <c r="N44" s="247"/>
      <c r="O44" s="184"/>
      <c r="P44" s="185"/>
      <c r="Q44" s="185"/>
      <c r="R44" s="185"/>
      <c r="S44" s="185"/>
      <c r="T44" s="186">
        <f t="shared" si="3"/>
        <v>0</v>
      </c>
      <c r="U44" s="186">
        <f t="shared" si="4"/>
        <v>0</v>
      </c>
      <c r="V44" s="186">
        <f t="shared" si="5"/>
        <v>0</v>
      </c>
      <c r="W44" s="186">
        <f t="shared" si="6"/>
        <v>0</v>
      </c>
      <c r="X44" s="186">
        <f t="shared" si="7"/>
        <v>0</v>
      </c>
      <c r="Y44" s="186">
        <f t="shared" si="8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9"/>
      <c r="C45" s="49"/>
      <c r="D45" s="49"/>
      <c r="E45" s="49"/>
      <c r="F45" s="49"/>
      <c r="G45" s="49"/>
      <c r="H45" s="49"/>
      <c r="I45" s="49"/>
      <c r="J45" s="48"/>
      <c r="K45" s="48"/>
      <c r="L45" s="48"/>
      <c r="M45" s="48"/>
      <c r="N45" s="247"/>
      <c r="O45" s="184"/>
      <c r="P45" s="185"/>
      <c r="Q45" s="185"/>
      <c r="R45" s="185"/>
      <c r="S45" s="185"/>
      <c r="T45" s="186">
        <f t="shared" si="3"/>
        <v>0</v>
      </c>
      <c r="U45" s="186">
        <f t="shared" si="4"/>
        <v>0</v>
      </c>
      <c r="V45" s="186">
        <f t="shared" si="5"/>
        <v>0</v>
      </c>
      <c r="W45" s="186">
        <f t="shared" si="6"/>
        <v>0</v>
      </c>
      <c r="X45" s="186">
        <f t="shared" si="7"/>
        <v>0</v>
      </c>
      <c r="Y45" s="186">
        <f t="shared" si="8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247"/>
      <c r="O46" s="184"/>
      <c r="P46" s="185"/>
      <c r="Q46" s="185"/>
      <c r="R46" s="185"/>
      <c r="S46" s="185"/>
      <c r="T46" s="186">
        <f t="shared" si="3"/>
        <v>0</v>
      </c>
      <c r="U46" s="186">
        <f t="shared" si="4"/>
        <v>0</v>
      </c>
      <c r="V46" s="186">
        <f t="shared" si="5"/>
        <v>0</v>
      </c>
      <c r="W46" s="186">
        <f t="shared" si="6"/>
        <v>0</v>
      </c>
      <c r="X46" s="186">
        <f t="shared" si="7"/>
        <v>0</v>
      </c>
      <c r="Y46" s="186">
        <f t="shared" si="8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247"/>
      <c r="O47" s="184"/>
      <c r="P47" s="185"/>
      <c r="Q47" s="185"/>
      <c r="R47" s="185"/>
      <c r="S47" s="185"/>
      <c r="T47" s="186">
        <f t="shared" si="3"/>
        <v>0</v>
      </c>
      <c r="U47" s="186">
        <f t="shared" si="4"/>
        <v>0</v>
      </c>
      <c r="V47" s="186">
        <f t="shared" si="5"/>
        <v>0</v>
      </c>
      <c r="W47" s="186">
        <f t="shared" si="6"/>
        <v>0</v>
      </c>
      <c r="X47" s="186">
        <f t="shared" si="7"/>
        <v>0</v>
      </c>
      <c r="Y47" s="186">
        <f t="shared" si="8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247"/>
      <c r="O48" s="184"/>
      <c r="P48" s="185"/>
      <c r="Q48" s="185"/>
      <c r="R48" s="185"/>
      <c r="S48" s="185"/>
      <c r="T48" s="186">
        <f t="shared" si="3"/>
        <v>0</v>
      </c>
      <c r="U48" s="186">
        <f t="shared" si="4"/>
        <v>0</v>
      </c>
      <c r="V48" s="186">
        <f t="shared" si="5"/>
        <v>0</v>
      </c>
      <c r="W48" s="186">
        <f t="shared" si="6"/>
        <v>0</v>
      </c>
      <c r="X48" s="186">
        <f t="shared" si="7"/>
        <v>0</v>
      </c>
      <c r="Y48" s="186">
        <f t="shared" si="8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247"/>
      <c r="O49" s="184"/>
      <c r="P49" s="185"/>
      <c r="Q49" s="185"/>
      <c r="R49" s="185"/>
      <c r="S49" s="185"/>
      <c r="T49" s="186">
        <f t="shared" si="3"/>
        <v>0</v>
      </c>
      <c r="U49" s="186">
        <f t="shared" si="4"/>
        <v>0</v>
      </c>
      <c r="V49" s="186">
        <f t="shared" si="5"/>
        <v>0</v>
      </c>
      <c r="W49" s="186">
        <f t="shared" si="6"/>
        <v>0</v>
      </c>
      <c r="X49" s="186">
        <f t="shared" si="7"/>
        <v>0</v>
      </c>
      <c r="Y49" s="186">
        <f t="shared" si="8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247"/>
      <c r="O50" s="184"/>
      <c r="P50" s="185"/>
      <c r="Q50" s="185"/>
      <c r="R50" s="185"/>
      <c r="S50" s="185"/>
      <c r="T50" s="186">
        <f t="shared" si="3"/>
        <v>0</v>
      </c>
      <c r="U50" s="186">
        <f t="shared" si="4"/>
        <v>0</v>
      </c>
      <c r="V50" s="186">
        <f t="shared" si="5"/>
        <v>0</v>
      </c>
      <c r="W50" s="186">
        <f t="shared" si="6"/>
        <v>0</v>
      </c>
      <c r="X50" s="186">
        <f t="shared" si="7"/>
        <v>0</v>
      </c>
      <c r="Y50" s="186">
        <f t="shared" si="8"/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247"/>
      <c r="O51" s="184"/>
      <c r="P51" s="185"/>
      <c r="Q51" s="185"/>
      <c r="R51" s="185"/>
      <c r="S51" s="185"/>
      <c r="T51" s="186">
        <f t="shared" si="3"/>
        <v>0</v>
      </c>
      <c r="U51" s="186">
        <f t="shared" si="4"/>
        <v>0</v>
      </c>
      <c r="V51" s="186">
        <f t="shared" si="5"/>
        <v>0</v>
      </c>
      <c r="W51" s="186">
        <f t="shared" si="6"/>
        <v>0</v>
      </c>
      <c r="X51" s="186">
        <f t="shared" si="7"/>
        <v>0</v>
      </c>
      <c r="Y51" s="186">
        <f t="shared" si="8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247"/>
      <c r="O52" s="184"/>
      <c r="P52" s="185"/>
      <c r="Q52" s="185"/>
      <c r="R52" s="185"/>
      <c r="S52" s="185"/>
      <c r="T52" s="186">
        <f t="shared" si="3"/>
        <v>0</v>
      </c>
      <c r="U52" s="186">
        <f t="shared" si="4"/>
        <v>0</v>
      </c>
      <c r="V52" s="186">
        <f t="shared" si="5"/>
        <v>0</v>
      </c>
      <c r="W52" s="186">
        <f t="shared" si="6"/>
        <v>0</v>
      </c>
      <c r="X52" s="186">
        <f t="shared" si="7"/>
        <v>0</v>
      </c>
      <c r="Y52" s="186">
        <f t="shared" si="8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247"/>
      <c r="O53" s="184"/>
      <c r="P53" s="185"/>
      <c r="Q53" s="185"/>
      <c r="R53" s="185"/>
      <c r="S53" s="185"/>
      <c r="T53" s="186">
        <f t="shared" si="3"/>
        <v>0</v>
      </c>
      <c r="U53" s="186">
        <f t="shared" si="4"/>
        <v>0</v>
      </c>
      <c r="V53" s="186">
        <f t="shared" si="5"/>
        <v>0</v>
      </c>
      <c r="W53" s="186">
        <f t="shared" si="6"/>
        <v>0</v>
      </c>
      <c r="X53" s="186">
        <f t="shared" si="7"/>
        <v>0</v>
      </c>
      <c r="Y53" s="186">
        <f t="shared" si="8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247"/>
      <c r="O54" s="184"/>
      <c r="P54" s="185"/>
      <c r="Q54" s="185"/>
      <c r="R54" s="185"/>
      <c r="S54" s="185"/>
      <c r="T54" s="186">
        <f t="shared" si="3"/>
        <v>0</v>
      </c>
      <c r="U54" s="186">
        <f t="shared" si="4"/>
        <v>0</v>
      </c>
      <c r="V54" s="186">
        <f t="shared" si="5"/>
        <v>0</v>
      </c>
      <c r="W54" s="186">
        <f t="shared" si="6"/>
        <v>0</v>
      </c>
      <c r="X54" s="186">
        <f t="shared" si="7"/>
        <v>0</v>
      </c>
      <c r="Y54" s="186">
        <f t="shared" si="8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247"/>
      <c r="O55" s="184"/>
      <c r="P55" s="185"/>
      <c r="Q55" s="185"/>
      <c r="R55" s="185"/>
      <c r="S55" s="185"/>
      <c r="T55" s="186">
        <f t="shared" si="3"/>
        <v>0</v>
      </c>
      <c r="U55" s="186">
        <f t="shared" si="4"/>
        <v>0</v>
      </c>
      <c r="V55" s="186">
        <f t="shared" si="5"/>
        <v>0</v>
      </c>
      <c r="W55" s="186">
        <f t="shared" si="6"/>
        <v>0</v>
      </c>
      <c r="X55" s="186">
        <f t="shared" si="7"/>
        <v>0</v>
      </c>
      <c r="Y55" s="186">
        <f t="shared" si="8"/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247"/>
      <c r="O56" s="184"/>
      <c r="P56" s="185"/>
      <c r="Q56" s="185"/>
      <c r="R56" s="185"/>
      <c r="S56" s="185"/>
      <c r="T56" s="186">
        <f t="shared" si="3"/>
        <v>0</v>
      </c>
      <c r="U56" s="186">
        <f t="shared" si="4"/>
        <v>0</v>
      </c>
      <c r="V56" s="186">
        <f t="shared" si="5"/>
        <v>0</v>
      </c>
      <c r="W56" s="186">
        <f t="shared" si="6"/>
        <v>0</v>
      </c>
      <c r="X56" s="186">
        <f t="shared" si="7"/>
        <v>0</v>
      </c>
      <c r="Y56" s="186">
        <f t="shared" si="8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247"/>
      <c r="O57" s="184"/>
      <c r="P57" s="185"/>
      <c r="Q57" s="185"/>
      <c r="R57" s="185"/>
      <c r="S57" s="185"/>
      <c r="T57" s="186">
        <f t="shared" si="3"/>
        <v>0</v>
      </c>
      <c r="U57" s="186">
        <f t="shared" si="4"/>
        <v>0</v>
      </c>
      <c r="V57" s="186">
        <f t="shared" si="5"/>
        <v>0</v>
      </c>
      <c r="W57" s="186">
        <f t="shared" si="6"/>
        <v>0</v>
      </c>
      <c r="X57" s="186">
        <f t="shared" si="7"/>
        <v>0</v>
      </c>
      <c r="Y57" s="186">
        <f t="shared" si="8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247"/>
      <c r="O58" s="184"/>
      <c r="P58" s="185"/>
      <c r="Q58" s="185"/>
      <c r="R58" s="185"/>
      <c r="S58" s="185"/>
      <c r="T58" s="186">
        <f t="shared" si="3"/>
        <v>0</v>
      </c>
      <c r="U58" s="186">
        <f t="shared" si="4"/>
        <v>0</v>
      </c>
      <c r="V58" s="186">
        <f t="shared" si="5"/>
        <v>0</v>
      </c>
      <c r="W58" s="186">
        <f t="shared" si="6"/>
        <v>0</v>
      </c>
      <c r="X58" s="186">
        <f t="shared" si="7"/>
        <v>0</v>
      </c>
      <c r="Y58" s="186">
        <f t="shared" si="8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247"/>
      <c r="O59" s="184"/>
      <c r="P59" s="185"/>
      <c r="Q59" s="185"/>
      <c r="R59" s="185"/>
      <c r="S59" s="185"/>
      <c r="T59" s="186">
        <f t="shared" si="3"/>
        <v>0</v>
      </c>
      <c r="U59" s="186">
        <f t="shared" si="4"/>
        <v>0</v>
      </c>
      <c r="V59" s="186">
        <f t="shared" si="5"/>
        <v>0</v>
      </c>
      <c r="W59" s="186">
        <f t="shared" si="6"/>
        <v>0</v>
      </c>
      <c r="X59" s="186">
        <f t="shared" si="7"/>
        <v>0</v>
      </c>
      <c r="Y59" s="186">
        <f t="shared" si="8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247"/>
      <c r="O60" s="184"/>
      <c r="P60" s="185"/>
      <c r="Q60" s="185"/>
      <c r="R60" s="185"/>
      <c r="S60" s="185"/>
      <c r="T60" s="186">
        <f t="shared" si="3"/>
        <v>0</v>
      </c>
      <c r="U60" s="186">
        <f t="shared" si="4"/>
        <v>0</v>
      </c>
      <c r="V60" s="186">
        <f t="shared" si="5"/>
        <v>0</v>
      </c>
      <c r="W60" s="186">
        <f t="shared" si="6"/>
        <v>0</v>
      </c>
      <c r="X60" s="186">
        <f t="shared" si="7"/>
        <v>0</v>
      </c>
      <c r="Y60" s="186">
        <f t="shared" si="8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247"/>
      <c r="O61" s="184"/>
      <c r="P61" s="185"/>
      <c r="Q61" s="185"/>
      <c r="R61" s="185"/>
      <c r="S61" s="185"/>
      <c r="T61" s="186">
        <f t="shared" si="3"/>
        <v>0</v>
      </c>
      <c r="U61" s="186">
        <f t="shared" si="4"/>
        <v>0</v>
      </c>
      <c r="V61" s="186">
        <f t="shared" si="5"/>
        <v>0</v>
      </c>
      <c r="W61" s="186">
        <f t="shared" si="6"/>
        <v>0</v>
      </c>
      <c r="X61" s="186">
        <f t="shared" si="7"/>
        <v>0</v>
      </c>
      <c r="Y61" s="186">
        <f t="shared" si="8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247"/>
      <c r="O62" s="184"/>
      <c r="P62" s="185"/>
      <c r="Q62" s="185"/>
      <c r="R62" s="185"/>
      <c r="S62" s="185"/>
      <c r="T62" s="186">
        <f t="shared" si="3"/>
        <v>0</v>
      </c>
      <c r="U62" s="186">
        <f t="shared" si="4"/>
        <v>0</v>
      </c>
      <c r="V62" s="186">
        <f t="shared" si="5"/>
        <v>0</v>
      </c>
      <c r="W62" s="186">
        <f t="shared" si="6"/>
        <v>0</v>
      </c>
      <c r="X62" s="186">
        <f t="shared" si="7"/>
        <v>0</v>
      </c>
      <c r="Y62" s="186">
        <f t="shared" si="8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247"/>
      <c r="O63" s="184"/>
      <c r="P63" s="185"/>
      <c r="Q63" s="185"/>
      <c r="R63" s="185"/>
      <c r="S63" s="185"/>
      <c r="T63" s="186">
        <f t="shared" si="3"/>
        <v>0</v>
      </c>
      <c r="U63" s="186">
        <f t="shared" si="4"/>
        <v>0</v>
      </c>
      <c r="V63" s="186">
        <f t="shared" si="5"/>
        <v>0</v>
      </c>
      <c r="W63" s="186">
        <f t="shared" si="6"/>
        <v>0</v>
      </c>
      <c r="X63" s="186">
        <f t="shared" si="7"/>
        <v>0</v>
      </c>
      <c r="Y63" s="186">
        <f t="shared" si="8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247"/>
      <c r="O64" s="184"/>
      <c r="P64" s="185"/>
      <c r="Q64" s="185"/>
      <c r="R64" s="185"/>
      <c r="S64" s="185"/>
      <c r="T64" s="186">
        <f t="shared" si="3"/>
        <v>0</v>
      </c>
      <c r="U64" s="186">
        <f t="shared" si="4"/>
        <v>0</v>
      </c>
      <c r="V64" s="186">
        <f t="shared" si="5"/>
        <v>0</v>
      </c>
      <c r="W64" s="186">
        <f t="shared" si="6"/>
        <v>0</v>
      </c>
      <c r="X64" s="186">
        <f t="shared" si="7"/>
        <v>0</v>
      </c>
      <c r="Y64" s="186">
        <f t="shared" si="8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247"/>
      <c r="O65" s="184"/>
      <c r="P65" s="185"/>
      <c r="Q65" s="185"/>
      <c r="R65" s="185"/>
      <c r="S65" s="185"/>
      <c r="T65" s="186">
        <f t="shared" si="3"/>
        <v>0</v>
      </c>
      <c r="U65" s="186">
        <f t="shared" si="4"/>
        <v>0</v>
      </c>
      <c r="V65" s="186">
        <f t="shared" si="5"/>
        <v>0</v>
      </c>
      <c r="W65" s="186">
        <f t="shared" si="6"/>
        <v>0</v>
      </c>
      <c r="X65" s="186">
        <f t="shared" si="7"/>
        <v>0</v>
      </c>
      <c r="Y65" s="186">
        <f t="shared" si="8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247"/>
      <c r="O66" s="184"/>
      <c r="P66" s="185"/>
      <c r="Q66" s="185"/>
      <c r="R66" s="185"/>
      <c r="S66" s="185"/>
      <c r="T66" s="186">
        <f t="shared" si="3"/>
        <v>0</v>
      </c>
      <c r="U66" s="186">
        <f t="shared" si="4"/>
        <v>0</v>
      </c>
      <c r="V66" s="186">
        <f t="shared" si="5"/>
        <v>0</v>
      </c>
      <c r="W66" s="186">
        <f t="shared" si="6"/>
        <v>0</v>
      </c>
      <c r="X66" s="186">
        <f t="shared" si="7"/>
        <v>0</v>
      </c>
      <c r="Y66" s="186">
        <f t="shared" si="8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247"/>
      <c r="O67" s="184"/>
      <c r="P67" s="185"/>
      <c r="Q67" s="185"/>
      <c r="R67" s="185"/>
      <c r="S67" s="185"/>
      <c r="T67" s="186">
        <f t="shared" si="3"/>
        <v>0</v>
      </c>
      <c r="U67" s="186">
        <f t="shared" si="4"/>
        <v>0</v>
      </c>
      <c r="V67" s="186">
        <f t="shared" si="5"/>
        <v>0</v>
      </c>
      <c r="W67" s="186">
        <f t="shared" si="6"/>
        <v>0</v>
      </c>
      <c r="X67" s="186">
        <f t="shared" si="7"/>
        <v>0</v>
      </c>
      <c r="Y67" s="186">
        <f t="shared" si="8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247"/>
      <c r="O68" s="184"/>
      <c r="P68" s="185"/>
      <c r="Q68" s="185"/>
      <c r="R68" s="185"/>
      <c r="S68" s="185"/>
      <c r="T68" s="186">
        <f t="shared" si="3"/>
        <v>0</v>
      </c>
      <c r="U68" s="186">
        <f t="shared" si="4"/>
        <v>0</v>
      </c>
      <c r="V68" s="186">
        <f t="shared" si="5"/>
        <v>0</v>
      </c>
      <c r="W68" s="186">
        <f t="shared" si="6"/>
        <v>0</v>
      </c>
      <c r="X68" s="186">
        <f t="shared" si="7"/>
        <v>0</v>
      </c>
      <c r="Y68" s="186">
        <f t="shared" si="8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247"/>
      <c r="O69" s="184"/>
      <c r="P69" s="185"/>
      <c r="Q69" s="185"/>
      <c r="R69" s="185"/>
      <c r="S69" s="185"/>
      <c r="T69" s="186">
        <f t="shared" si="3"/>
        <v>0</v>
      </c>
      <c r="U69" s="186">
        <f t="shared" si="4"/>
        <v>0</v>
      </c>
      <c r="V69" s="186">
        <f t="shared" si="5"/>
        <v>0</v>
      </c>
      <c r="W69" s="186">
        <f t="shared" si="6"/>
        <v>0</v>
      </c>
      <c r="X69" s="186">
        <f t="shared" si="7"/>
        <v>0</v>
      </c>
      <c r="Y69" s="186">
        <f t="shared" si="8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247"/>
      <c r="O70" s="184"/>
      <c r="P70" s="185"/>
      <c r="Q70" s="185"/>
      <c r="R70" s="185"/>
      <c r="S70" s="185"/>
      <c r="T70" s="186">
        <f t="shared" si="3"/>
        <v>0</v>
      </c>
      <c r="U70" s="186">
        <f t="shared" si="4"/>
        <v>0</v>
      </c>
      <c r="V70" s="186">
        <f t="shared" si="5"/>
        <v>0</v>
      </c>
      <c r="W70" s="186">
        <f t="shared" si="6"/>
        <v>0</v>
      </c>
      <c r="X70" s="186">
        <f t="shared" si="7"/>
        <v>0</v>
      </c>
      <c r="Y70" s="186">
        <f t="shared" si="8"/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247"/>
      <c r="O71" s="184"/>
      <c r="P71" s="185"/>
      <c r="Q71" s="185"/>
      <c r="R71" s="185"/>
      <c r="S71" s="185"/>
      <c r="T71" s="186">
        <f t="shared" si="3"/>
        <v>0</v>
      </c>
      <c r="U71" s="186">
        <f t="shared" si="4"/>
        <v>0</v>
      </c>
      <c r="V71" s="186">
        <f t="shared" si="5"/>
        <v>0</v>
      </c>
      <c r="W71" s="186">
        <f t="shared" si="6"/>
        <v>0</v>
      </c>
      <c r="X71" s="186">
        <f t="shared" si="7"/>
        <v>0</v>
      </c>
      <c r="Y71" s="186">
        <f t="shared" si="8"/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247"/>
      <c r="O72" s="184"/>
      <c r="P72" s="185"/>
      <c r="Q72" s="185"/>
      <c r="R72" s="185"/>
      <c r="S72" s="185"/>
      <c r="T72" s="186">
        <f t="shared" ref="T72:T106" si="9">IF($N72="Pending",0,$N72*O72)</f>
        <v>0</v>
      </c>
      <c r="U72" s="186">
        <f t="shared" ref="U72:U106" si="10">IF($N72="Pending",0,$N72*P72)</f>
        <v>0</v>
      </c>
      <c r="V72" s="186">
        <f t="shared" ref="V72:V106" si="11">IF($N72="Pending",0,$N72*Q72)</f>
        <v>0</v>
      </c>
      <c r="W72" s="186">
        <f t="shared" ref="W72:W106" si="12">IF($N72="Pending",0,$N72*R72)</f>
        <v>0</v>
      </c>
      <c r="X72" s="186">
        <f t="shared" ref="X72:X106" si="13">IF($N72="Pending",0,$N72*S72)</f>
        <v>0</v>
      </c>
      <c r="Y72" s="186">
        <f t="shared" ref="Y72:Y106" si="14">SUM(T72:X72)</f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247"/>
      <c r="O73" s="184"/>
      <c r="P73" s="185"/>
      <c r="Q73" s="185"/>
      <c r="R73" s="185"/>
      <c r="S73" s="185"/>
      <c r="T73" s="186">
        <f t="shared" si="9"/>
        <v>0</v>
      </c>
      <c r="U73" s="186">
        <f t="shared" si="10"/>
        <v>0</v>
      </c>
      <c r="V73" s="186">
        <f t="shared" si="11"/>
        <v>0</v>
      </c>
      <c r="W73" s="186">
        <f t="shared" si="12"/>
        <v>0</v>
      </c>
      <c r="X73" s="186">
        <f t="shared" si="13"/>
        <v>0</v>
      </c>
      <c r="Y73" s="186">
        <f t="shared" si="14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247"/>
      <c r="O74" s="184"/>
      <c r="P74" s="185"/>
      <c r="Q74" s="185"/>
      <c r="R74" s="185"/>
      <c r="S74" s="185"/>
      <c r="T74" s="186">
        <f t="shared" si="9"/>
        <v>0</v>
      </c>
      <c r="U74" s="186">
        <f t="shared" si="10"/>
        <v>0</v>
      </c>
      <c r="V74" s="186">
        <f t="shared" si="11"/>
        <v>0</v>
      </c>
      <c r="W74" s="186">
        <f t="shared" si="12"/>
        <v>0</v>
      </c>
      <c r="X74" s="186">
        <f t="shared" si="13"/>
        <v>0</v>
      </c>
      <c r="Y74" s="186">
        <f t="shared" si="14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247"/>
      <c r="O75" s="184"/>
      <c r="P75" s="185"/>
      <c r="Q75" s="185"/>
      <c r="R75" s="185"/>
      <c r="S75" s="185"/>
      <c r="T75" s="186">
        <f t="shared" si="9"/>
        <v>0</v>
      </c>
      <c r="U75" s="186">
        <f t="shared" si="10"/>
        <v>0</v>
      </c>
      <c r="V75" s="186">
        <f t="shared" si="11"/>
        <v>0</v>
      </c>
      <c r="W75" s="186">
        <f t="shared" si="12"/>
        <v>0</v>
      </c>
      <c r="X75" s="186">
        <f t="shared" si="13"/>
        <v>0</v>
      </c>
      <c r="Y75" s="186">
        <f t="shared" si="14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247"/>
      <c r="O76" s="184"/>
      <c r="P76" s="185"/>
      <c r="Q76" s="185"/>
      <c r="R76" s="185"/>
      <c r="S76" s="185"/>
      <c r="T76" s="186">
        <f t="shared" si="9"/>
        <v>0</v>
      </c>
      <c r="U76" s="186">
        <f t="shared" si="10"/>
        <v>0</v>
      </c>
      <c r="V76" s="186">
        <f t="shared" si="11"/>
        <v>0</v>
      </c>
      <c r="W76" s="186">
        <f t="shared" si="12"/>
        <v>0</v>
      </c>
      <c r="X76" s="186">
        <f t="shared" si="13"/>
        <v>0</v>
      </c>
      <c r="Y76" s="186">
        <f t="shared" si="14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247"/>
      <c r="O77" s="184"/>
      <c r="P77" s="185"/>
      <c r="Q77" s="185"/>
      <c r="R77" s="185"/>
      <c r="S77" s="185"/>
      <c r="T77" s="186">
        <f t="shared" si="9"/>
        <v>0</v>
      </c>
      <c r="U77" s="186">
        <f t="shared" si="10"/>
        <v>0</v>
      </c>
      <c r="V77" s="186">
        <f t="shared" si="11"/>
        <v>0</v>
      </c>
      <c r="W77" s="186">
        <f t="shared" si="12"/>
        <v>0</v>
      </c>
      <c r="X77" s="186">
        <f t="shared" si="13"/>
        <v>0</v>
      </c>
      <c r="Y77" s="186">
        <f t="shared" si="14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247"/>
      <c r="O78" s="184"/>
      <c r="P78" s="185"/>
      <c r="Q78" s="185"/>
      <c r="R78" s="185"/>
      <c r="S78" s="185"/>
      <c r="T78" s="186">
        <f t="shared" si="9"/>
        <v>0</v>
      </c>
      <c r="U78" s="186">
        <f t="shared" si="10"/>
        <v>0</v>
      </c>
      <c r="V78" s="186">
        <f t="shared" si="11"/>
        <v>0</v>
      </c>
      <c r="W78" s="186">
        <f t="shared" si="12"/>
        <v>0</v>
      </c>
      <c r="X78" s="186">
        <f t="shared" si="13"/>
        <v>0</v>
      </c>
      <c r="Y78" s="186">
        <f t="shared" si="14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247"/>
      <c r="O79" s="184"/>
      <c r="P79" s="185"/>
      <c r="Q79" s="185"/>
      <c r="R79" s="185"/>
      <c r="S79" s="185"/>
      <c r="T79" s="186">
        <f t="shared" si="9"/>
        <v>0</v>
      </c>
      <c r="U79" s="186">
        <f t="shared" si="10"/>
        <v>0</v>
      </c>
      <c r="V79" s="186">
        <f t="shared" si="11"/>
        <v>0</v>
      </c>
      <c r="W79" s="186">
        <f t="shared" si="12"/>
        <v>0</v>
      </c>
      <c r="X79" s="186">
        <f t="shared" si="13"/>
        <v>0</v>
      </c>
      <c r="Y79" s="186">
        <f t="shared" si="14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247"/>
      <c r="O80" s="184"/>
      <c r="P80" s="185"/>
      <c r="Q80" s="185"/>
      <c r="R80" s="185"/>
      <c r="S80" s="185"/>
      <c r="T80" s="186">
        <f t="shared" si="9"/>
        <v>0</v>
      </c>
      <c r="U80" s="186">
        <f t="shared" si="10"/>
        <v>0</v>
      </c>
      <c r="V80" s="186">
        <f t="shared" si="11"/>
        <v>0</v>
      </c>
      <c r="W80" s="186">
        <f t="shared" si="12"/>
        <v>0</v>
      </c>
      <c r="X80" s="186">
        <f t="shared" si="13"/>
        <v>0</v>
      </c>
      <c r="Y80" s="186">
        <f t="shared" si="14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247"/>
      <c r="O81" s="184"/>
      <c r="P81" s="185"/>
      <c r="Q81" s="185"/>
      <c r="R81" s="185"/>
      <c r="S81" s="185"/>
      <c r="T81" s="186">
        <f t="shared" si="9"/>
        <v>0</v>
      </c>
      <c r="U81" s="186">
        <f t="shared" si="10"/>
        <v>0</v>
      </c>
      <c r="V81" s="186">
        <f t="shared" si="11"/>
        <v>0</v>
      </c>
      <c r="W81" s="186">
        <f t="shared" si="12"/>
        <v>0</v>
      </c>
      <c r="X81" s="186">
        <f t="shared" si="13"/>
        <v>0</v>
      </c>
      <c r="Y81" s="186">
        <f t="shared" si="14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247"/>
      <c r="O82" s="184"/>
      <c r="P82" s="185"/>
      <c r="Q82" s="185"/>
      <c r="R82" s="185"/>
      <c r="S82" s="185"/>
      <c r="T82" s="186">
        <f t="shared" si="9"/>
        <v>0</v>
      </c>
      <c r="U82" s="186">
        <f t="shared" si="10"/>
        <v>0</v>
      </c>
      <c r="V82" s="186">
        <f t="shared" si="11"/>
        <v>0</v>
      </c>
      <c r="W82" s="186">
        <f t="shared" si="12"/>
        <v>0</v>
      </c>
      <c r="X82" s="186">
        <f t="shared" si="13"/>
        <v>0</v>
      </c>
      <c r="Y82" s="186">
        <f t="shared" si="14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247"/>
      <c r="O83" s="184"/>
      <c r="P83" s="185"/>
      <c r="Q83" s="185"/>
      <c r="R83" s="185"/>
      <c r="S83" s="185"/>
      <c r="T83" s="186">
        <f t="shared" si="9"/>
        <v>0</v>
      </c>
      <c r="U83" s="186">
        <f t="shared" si="10"/>
        <v>0</v>
      </c>
      <c r="V83" s="186">
        <f t="shared" si="11"/>
        <v>0</v>
      </c>
      <c r="W83" s="186">
        <f t="shared" si="12"/>
        <v>0</v>
      </c>
      <c r="X83" s="186">
        <f t="shared" si="13"/>
        <v>0</v>
      </c>
      <c r="Y83" s="186">
        <f t="shared" si="14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247"/>
      <c r="O84" s="184"/>
      <c r="P84" s="185"/>
      <c r="Q84" s="185"/>
      <c r="R84" s="185"/>
      <c r="S84" s="185"/>
      <c r="T84" s="186">
        <f t="shared" si="9"/>
        <v>0</v>
      </c>
      <c r="U84" s="186">
        <f t="shared" si="10"/>
        <v>0</v>
      </c>
      <c r="V84" s="186">
        <f t="shared" si="11"/>
        <v>0</v>
      </c>
      <c r="W84" s="186">
        <f t="shared" si="12"/>
        <v>0</v>
      </c>
      <c r="X84" s="186">
        <f t="shared" si="13"/>
        <v>0</v>
      </c>
      <c r="Y84" s="186">
        <f t="shared" si="14"/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247"/>
      <c r="O85" s="184"/>
      <c r="P85" s="185"/>
      <c r="Q85" s="185"/>
      <c r="R85" s="185"/>
      <c r="S85" s="185"/>
      <c r="T85" s="186">
        <f t="shared" si="9"/>
        <v>0</v>
      </c>
      <c r="U85" s="186">
        <f t="shared" si="10"/>
        <v>0</v>
      </c>
      <c r="V85" s="186">
        <f t="shared" si="11"/>
        <v>0</v>
      </c>
      <c r="W85" s="186">
        <f t="shared" si="12"/>
        <v>0</v>
      </c>
      <c r="X85" s="186">
        <f t="shared" si="13"/>
        <v>0</v>
      </c>
      <c r="Y85" s="186">
        <f t="shared" si="14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247"/>
      <c r="O86" s="184"/>
      <c r="P86" s="185"/>
      <c r="Q86" s="185"/>
      <c r="R86" s="185"/>
      <c r="S86" s="185"/>
      <c r="T86" s="186">
        <f t="shared" si="9"/>
        <v>0</v>
      </c>
      <c r="U86" s="186">
        <f t="shared" si="10"/>
        <v>0</v>
      </c>
      <c r="V86" s="186">
        <f t="shared" si="11"/>
        <v>0</v>
      </c>
      <c r="W86" s="186">
        <f t="shared" si="12"/>
        <v>0</v>
      </c>
      <c r="X86" s="186">
        <f t="shared" si="13"/>
        <v>0</v>
      </c>
      <c r="Y86" s="186">
        <f t="shared" si="14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247"/>
      <c r="O87" s="184"/>
      <c r="P87" s="185"/>
      <c r="Q87" s="185"/>
      <c r="R87" s="185"/>
      <c r="S87" s="185"/>
      <c r="T87" s="186">
        <f t="shared" si="9"/>
        <v>0</v>
      </c>
      <c r="U87" s="186">
        <f t="shared" si="10"/>
        <v>0</v>
      </c>
      <c r="V87" s="186">
        <f t="shared" si="11"/>
        <v>0</v>
      </c>
      <c r="W87" s="186">
        <f t="shared" si="12"/>
        <v>0</v>
      </c>
      <c r="X87" s="186">
        <f t="shared" si="13"/>
        <v>0</v>
      </c>
      <c r="Y87" s="186">
        <f t="shared" si="14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247"/>
      <c r="O88" s="184"/>
      <c r="P88" s="185"/>
      <c r="Q88" s="185"/>
      <c r="R88" s="185"/>
      <c r="S88" s="185"/>
      <c r="T88" s="186">
        <f t="shared" si="9"/>
        <v>0</v>
      </c>
      <c r="U88" s="186">
        <f t="shared" si="10"/>
        <v>0</v>
      </c>
      <c r="V88" s="186">
        <f t="shared" si="11"/>
        <v>0</v>
      </c>
      <c r="W88" s="186">
        <f t="shared" si="12"/>
        <v>0</v>
      </c>
      <c r="X88" s="186">
        <f t="shared" si="13"/>
        <v>0</v>
      </c>
      <c r="Y88" s="186">
        <f t="shared" si="14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247"/>
      <c r="O89" s="184"/>
      <c r="P89" s="185"/>
      <c r="Q89" s="185"/>
      <c r="R89" s="185"/>
      <c r="S89" s="185"/>
      <c r="T89" s="186">
        <f t="shared" si="9"/>
        <v>0</v>
      </c>
      <c r="U89" s="186">
        <f t="shared" si="10"/>
        <v>0</v>
      </c>
      <c r="V89" s="186">
        <f t="shared" si="11"/>
        <v>0</v>
      </c>
      <c r="W89" s="186">
        <f t="shared" si="12"/>
        <v>0</v>
      </c>
      <c r="X89" s="186">
        <f t="shared" si="13"/>
        <v>0</v>
      </c>
      <c r="Y89" s="186">
        <f t="shared" si="14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247"/>
      <c r="O90" s="184"/>
      <c r="P90" s="185"/>
      <c r="Q90" s="185"/>
      <c r="R90" s="185"/>
      <c r="S90" s="185"/>
      <c r="T90" s="186">
        <f t="shared" si="9"/>
        <v>0</v>
      </c>
      <c r="U90" s="186">
        <f t="shared" si="10"/>
        <v>0</v>
      </c>
      <c r="V90" s="186">
        <f t="shared" si="11"/>
        <v>0</v>
      </c>
      <c r="W90" s="186">
        <f t="shared" si="12"/>
        <v>0</v>
      </c>
      <c r="X90" s="186">
        <f t="shared" si="13"/>
        <v>0</v>
      </c>
      <c r="Y90" s="186">
        <f t="shared" si="14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247"/>
      <c r="O91" s="184"/>
      <c r="P91" s="185"/>
      <c r="Q91" s="185"/>
      <c r="R91" s="185"/>
      <c r="S91" s="185"/>
      <c r="T91" s="186">
        <f t="shared" si="9"/>
        <v>0</v>
      </c>
      <c r="U91" s="186">
        <f t="shared" si="10"/>
        <v>0</v>
      </c>
      <c r="V91" s="186">
        <f t="shared" si="11"/>
        <v>0</v>
      </c>
      <c r="W91" s="186">
        <f t="shared" si="12"/>
        <v>0</v>
      </c>
      <c r="X91" s="186">
        <f t="shared" si="13"/>
        <v>0</v>
      </c>
      <c r="Y91" s="186">
        <f t="shared" si="14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247"/>
      <c r="O92" s="184"/>
      <c r="P92" s="185"/>
      <c r="Q92" s="185"/>
      <c r="R92" s="185"/>
      <c r="S92" s="185"/>
      <c r="T92" s="186">
        <f t="shared" si="9"/>
        <v>0</v>
      </c>
      <c r="U92" s="186">
        <f t="shared" si="10"/>
        <v>0</v>
      </c>
      <c r="V92" s="186">
        <f t="shared" si="11"/>
        <v>0</v>
      </c>
      <c r="W92" s="186">
        <f t="shared" si="12"/>
        <v>0</v>
      </c>
      <c r="X92" s="186">
        <f t="shared" si="13"/>
        <v>0</v>
      </c>
      <c r="Y92" s="186">
        <f t="shared" si="14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247"/>
      <c r="O93" s="184"/>
      <c r="P93" s="185"/>
      <c r="Q93" s="185"/>
      <c r="R93" s="185"/>
      <c r="S93" s="185"/>
      <c r="T93" s="186">
        <f t="shared" si="9"/>
        <v>0</v>
      </c>
      <c r="U93" s="186">
        <f t="shared" si="10"/>
        <v>0</v>
      </c>
      <c r="V93" s="186">
        <f t="shared" si="11"/>
        <v>0</v>
      </c>
      <c r="W93" s="186">
        <f t="shared" si="12"/>
        <v>0</v>
      </c>
      <c r="X93" s="186">
        <f t="shared" si="13"/>
        <v>0</v>
      </c>
      <c r="Y93" s="186">
        <f t="shared" si="14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247"/>
      <c r="O94" s="184"/>
      <c r="P94" s="185"/>
      <c r="Q94" s="185"/>
      <c r="R94" s="185"/>
      <c r="S94" s="185"/>
      <c r="T94" s="186">
        <f t="shared" si="9"/>
        <v>0</v>
      </c>
      <c r="U94" s="186">
        <f t="shared" si="10"/>
        <v>0</v>
      </c>
      <c r="V94" s="186">
        <f t="shared" si="11"/>
        <v>0</v>
      </c>
      <c r="W94" s="186">
        <f t="shared" si="12"/>
        <v>0</v>
      </c>
      <c r="X94" s="186">
        <f t="shared" si="13"/>
        <v>0</v>
      </c>
      <c r="Y94" s="186">
        <f t="shared" si="14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247"/>
      <c r="O95" s="184"/>
      <c r="P95" s="185"/>
      <c r="Q95" s="185"/>
      <c r="R95" s="185"/>
      <c r="S95" s="185"/>
      <c r="T95" s="186">
        <f t="shared" si="9"/>
        <v>0</v>
      </c>
      <c r="U95" s="186">
        <f t="shared" si="10"/>
        <v>0</v>
      </c>
      <c r="V95" s="186">
        <f t="shared" si="11"/>
        <v>0</v>
      </c>
      <c r="W95" s="186">
        <f t="shared" si="12"/>
        <v>0</v>
      </c>
      <c r="X95" s="186">
        <f t="shared" si="13"/>
        <v>0</v>
      </c>
      <c r="Y95" s="186">
        <f t="shared" si="14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247"/>
      <c r="O96" s="184"/>
      <c r="P96" s="185"/>
      <c r="Q96" s="185"/>
      <c r="R96" s="185"/>
      <c r="S96" s="185"/>
      <c r="T96" s="186">
        <f t="shared" si="9"/>
        <v>0</v>
      </c>
      <c r="U96" s="186">
        <f t="shared" si="10"/>
        <v>0</v>
      </c>
      <c r="V96" s="186">
        <f t="shared" si="11"/>
        <v>0</v>
      </c>
      <c r="W96" s="186">
        <f t="shared" si="12"/>
        <v>0</v>
      </c>
      <c r="X96" s="186">
        <f t="shared" si="13"/>
        <v>0</v>
      </c>
      <c r="Y96" s="186">
        <f t="shared" si="14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247"/>
      <c r="O97" s="184"/>
      <c r="P97" s="185"/>
      <c r="Q97" s="185"/>
      <c r="R97" s="185"/>
      <c r="S97" s="185"/>
      <c r="T97" s="186">
        <f t="shared" si="9"/>
        <v>0</v>
      </c>
      <c r="U97" s="186">
        <f t="shared" si="10"/>
        <v>0</v>
      </c>
      <c r="V97" s="186">
        <f t="shared" si="11"/>
        <v>0</v>
      </c>
      <c r="W97" s="186">
        <f t="shared" si="12"/>
        <v>0</v>
      </c>
      <c r="X97" s="186">
        <f t="shared" si="13"/>
        <v>0</v>
      </c>
      <c r="Y97" s="186">
        <f t="shared" si="14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247"/>
      <c r="O98" s="184"/>
      <c r="P98" s="185"/>
      <c r="Q98" s="185"/>
      <c r="R98" s="185"/>
      <c r="S98" s="185"/>
      <c r="T98" s="186">
        <f t="shared" si="9"/>
        <v>0</v>
      </c>
      <c r="U98" s="186">
        <f t="shared" si="10"/>
        <v>0</v>
      </c>
      <c r="V98" s="186">
        <f t="shared" si="11"/>
        <v>0</v>
      </c>
      <c r="W98" s="186">
        <f t="shared" si="12"/>
        <v>0</v>
      </c>
      <c r="X98" s="186">
        <f t="shared" si="13"/>
        <v>0</v>
      </c>
      <c r="Y98" s="186">
        <f t="shared" si="14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247"/>
      <c r="O99" s="184"/>
      <c r="P99" s="185"/>
      <c r="Q99" s="185"/>
      <c r="R99" s="185"/>
      <c r="S99" s="185"/>
      <c r="T99" s="186">
        <f t="shared" si="9"/>
        <v>0</v>
      </c>
      <c r="U99" s="186">
        <f t="shared" si="10"/>
        <v>0</v>
      </c>
      <c r="V99" s="186">
        <f t="shared" si="11"/>
        <v>0</v>
      </c>
      <c r="W99" s="186">
        <f t="shared" si="12"/>
        <v>0</v>
      </c>
      <c r="X99" s="186">
        <f t="shared" si="13"/>
        <v>0</v>
      </c>
      <c r="Y99" s="186">
        <f t="shared" si="14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247"/>
      <c r="O100" s="184"/>
      <c r="P100" s="185"/>
      <c r="Q100" s="185"/>
      <c r="R100" s="185"/>
      <c r="S100" s="185"/>
      <c r="T100" s="186">
        <f t="shared" si="9"/>
        <v>0</v>
      </c>
      <c r="U100" s="186">
        <f t="shared" si="10"/>
        <v>0</v>
      </c>
      <c r="V100" s="186">
        <f t="shared" si="11"/>
        <v>0</v>
      </c>
      <c r="W100" s="186">
        <f t="shared" si="12"/>
        <v>0</v>
      </c>
      <c r="X100" s="186">
        <f t="shared" si="13"/>
        <v>0</v>
      </c>
      <c r="Y100" s="186">
        <f t="shared" si="14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247"/>
      <c r="O101" s="184"/>
      <c r="P101" s="185"/>
      <c r="Q101" s="185"/>
      <c r="R101" s="185"/>
      <c r="S101" s="185"/>
      <c r="T101" s="186">
        <f t="shared" si="9"/>
        <v>0</v>
      </c>
      <c r="U101" s="186">
        <f t="shared" si="10"/>
        <v>0</v>
      </c>
      <c r="V101" s="186">
        <f t="shared" si="11"/>
        <v>0</v>
      </c>
      <c r="W101" s="186">
        <f t="shared" si="12"/>
        <v>0</v>
      </c>
      <c r="X101" s="186">
        <f t="shared" si="13"/>
        <v>0</v>
      </c>
      <c r="Y101" s="186">
        <f t="shared" si="14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247"/>
      <c r="O102" s="184"/>
      <c r="P102" s="185"/>
      <c r="Q102" s="185"/>
      <c r="R102" s="185"/>
      <c r="S102" s="185"/>
      <c r="T102" s="186">
        <f t="shared" si="9"/>
        <v>0</v>
      </c>
      <c r="U102" s="186">
        <f t="shared" si="10"/>
        <v>0</v>
      </c>
      <c r="V102" s="186">
        <f t="shared" si="11"/>
        <v>0</v>
      </c>
      <c r="W102" s="186">
        <f t="shared" si="12"/>
        <v>0</v>
      </c>
      <c r="X102" s="186">
        <f t="shared" si="13"/>
        <v>0</v>
      </c>
      <c r="Y102" s="186">
        <f t="shared" si="14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247"/>
      <c r="O103" s="184"/>
      <c r="P103" s="185"/>
      <c r="Q103" s="185"/>
      <c r="R103" s="185"/>
      <c r="S103" s="185"/>
      <c r="T103" s="186">
        <f t="shared" si="9"/>
        <v>0</v>
      </c>
      <c r="U103" s="186">
        <f t="shared" si="10"/>
        <v>0</v>
      </c>
      <c r="V103" s="186">
        <f t="shared" si="11"/>
        <v>0</v>
      </c>
      <c r="W103" s="186">
        <f t="shared" si="12"/>
        <v>0</v>
      </c>
      <c r="X103" s="186">
        <f t="shared" si="13"/>
        <v>0</v>
      </c>
      <c r="Y103" s="186">
        <f t="shared" si="14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247"/>
      <c r="O104" s="184"/>
      <c r="P104" s="185"/>
      <c r="Q104" s="185"/>
      <c r="R104" s="185"/>
      <c r="S104" s="185"/>
      <c r="T104" s="186">
        <f t="shared" si="9"/>
        <v>0</v>
      </c>
      <c r="U104" s="186">
        <f t="shared" si="10"/>
        <v>0</v>
      </c>
      <c r="V104" s="186">
        <f t="shared" si="11"/>
        <v>0</v>
      </c>
      <c r="W104" s="186">
        <f t="shared" si="12"/>
        <v>0</v>
      </c>
      <c r="X104" s="186">
        <f t="shared" si="13"/>
        <v>0</v>
      </c>
      <c r="Y104" s="186">
        <f t="shared" si="14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247"/>
      <c r="O105" s="184"/>
      <c r="P105" s="185"/>
      <c r="Q105" s="185"/>
      <c r="R105" s="185"/>
      <c r="S105" s="185"/>
      <c r="T105" s="186">
        <f t="shared" si="9"/>
        <v>0</v>
      </c>
      <c r="U105" s="186">
        <f t="shared" si="10"/>
        <v>0</v>
      </c>
      <c r="V105" s="186">
        <f t="shared" si="11"/>
        <v>0</v>
      </c>
      <c r="W105" s="186">
        <f t="shared" si="12"/>
        <v>0</v>
      </c>
      <c r="X105" s="186">
        <f t="shared" si="13"/>
        <v>0</v>
      </c>
      <c r="Y105" s="186">
        <f t="shared" si="14"/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247"/>
      <c r="O106" s="184"/>
      <c r="P106" s="185"/>
      <c r="Q106" s="185"/>
      <c r="R106" s="185"/>
      <c r="S106" s="185"/>
      <c r="T106" s="186">
        <f t="shared" si="9"/>
        <v>0</v>
      </c>
      <c r="U106" s="186">
        <f t="shared" si="10"/>
        <v>0</v>
      </c>
      <c r="V106" s="186">
        <f t="shared" si="11"/>
        <v>0</v>
      </c>
      <c r="W106" s="186">
        <f t="shared" si="12"/>
        <v>0</v>
      </c>
      <c r="X106" s="186">
        <f t="shared" si="13"/>
        <v>0</v>
      </c>
      <c r="Y106" s="186">
        <f t="shared" si="14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137"/>
      <c r="B107" s="137"/>
      <c r="C107" s="39"/>
      <c r="D107" s="39"/>
      <c r="E107" s="39"/>
      <c r="F107" s="39"/>
      <c r="G107" s="39"/>
      <c r="H107" s="39"/>
      <c r="I107" s="38"/>
      <c r="J107" s="38"/>
      <c r="K107" s="68"/>
      <c r="L107" s="38"/>
      <c r="M107" s="38"/>
      <c r="N107" s="38"/>
      <c r="O107" s="68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137"/>
      <c r="B108" s="137"/>
      <c r="C108" s="39"/>
      <c r="D108" s="39"/>
      <c r="E108" s="39"/>
      <c r="F108" s="39"/>
      <c r="G108" s="39"/>
      <c r="H108" s="39"/>
      <c r="I108" s="38"/>
      <c r="J108" s="38"/>
      <c r="K108" s="68"/>
      <c r="L108" s="38"/>
      <c r="M108" s="38"/>
      <c r="N108" s="38"/>
      <c r="O108" s="68"/>
      <c r="P108" s="32"/>
      <c r="Q108" s="32"/>
      <c r="R108" s="32"/>
      <c r="S108" s="69" t="s">
        <v>110</v>
      </c>
      <c r="T108" s="69">
        <f t="shared" ref="T108:Y108" si="15">SUM(T7:T106)</f>
        <v>6228000</v>
      </c>
      <c r="U108" s="69">
        <f t="shared" si="15"/>
        <v>6228000</v>
      </c>
      <c r="V108" s="69">
        <f t="shared" si="15"/>
        <v>6228000</v>
      </c>
      <c r="W108" s="69">
        <f t="shared" si="15"/>
        <v>0</v>
      </c>
      <c r="X108" s="69">
        <f t="shared" si="15"/>
        <v>0</v>
      </c>
      <c r="Y108" s="69">
        <f t="shared" si="15"/>
        <v>18684000</v>
      </c>
      <c r="Z108" s="38"/>
      <c r="AA108" s="38"/>
    </row>
    <row r="109" spans="1:31" x14ac:dyDescent="0.25">
      <c r="C109" s="39"/>
      <c r="M109" s="38"/>
    </row>
    <row r="110" spans="1:31" x14ac:dyDescent="0.25">
      <c r="T110" s="145" t="str">
        <f t="shared" ref="T110:Y110" si="16">T6</f>
        <v>Cost estimate 2024</v>
      </c>
      <c r="U110" s="145" t="str">
        <f t="shared" si="16"/>
        <v>Cost estimate 2025</v>
      </c>
      <c r="V110" s="145" t="str">
        <f t="shared" si="16"/>
        <v>Cost estimate 2026</v>
      </c>
      <c r="W110" s="145" t="str">
        <f t="shared" si="16"/>
        <v>Cost estimate 2027</v>
      </c>
      <c r="X110" s="145" t="str">
        <f t="shared" si="16"/>
        <v>Cost estimate 2028</v>
      </c>
      <c r="Y110" s="145" t="str">
        <f t="shared" si="16"/>
        <v>TotalOver5Years</v>
      </c>
      <c r="Z110" s="191">
        <f>SUM(Y111:Y133)</f>
        <v>18684000</v>
      </c>
      <c r="AA110"/>
    </row>
    <row r="111" spans="1:31" x14ac:dyDescent="0.25">
      <c r="S111" s="145" t="str">
        <f>'Basic Input for Tool'!$D65</f>
        <v>Meeting</v>
      </c>
      <c r="T111" s="146">
        <f t="shared" ref="T111:Y125" si="17">SUMIF($Z$7:$Z$106,$S111,T$7:T$106)</f>
        <v>0</v>
      </c>
      <c r="U111" s="146">
        <f t="shared" si="17"/>
        <v>0</v>
      </c>
      <c r="V111" s="146">
        <f t="shared" si="17"/>
        <v>0</v>
      </c>
      <c r="W111" s="146">
        <f t="shared" si="17"/>
        <v>0</v>
      </c>
      <c r="X111" s="146">
        <f t="shared" si="17"/>
        <v>0</v>
      </c>
      <c r="Y111" s="146">
        <f t="shared" si="17"/>
        <v>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si="17"/>
        <v>0</v>
      </c>
      <c r="U112" s="146">
        <f t="shared" si="17"/>
        <v>0</v>
      </c>
      <c r="V112" s="146">
        <f t="shared" si="17"/>
        <v>0</v>
      </c>
      <c r="W112" s="146">
        <f t="shared" si="17"/>
        <v>0</v>
      </c>
      <c r="X112" s="146">
        <f t="shared" si="17"/>
        <v>0</v>
      </c>
      <c r="Y112" s="146">
        <f t="shared" si="17"/>
        <v>0</v>
      </c>
      <c r="Z112"/>
      <c r="AA112"/>
    </row>
    <row r="113" spans="1:28" x14ac:dyDescent="0.25">
      <c r="S113" s="145" t="str">
        <f>'Basic Input for Tool'!$D67</f>
        <v>Workshop</v>
      </c>
      <c r="T113" s="146">
        <f t="shared" si="17"/>
        <v>0</v>
      </c>
      <c r="U113" s="146">
        <f t="shared" si="17"/>
        <v>0</v>
      </c>
      <c r="V113" s="146">
        <f t="shared" si="17"/>
        <v>0</v>
      </c>
      <c r="W113" s="146">
        <f t="shared" si="17"/>
        <v>0</v>
      </c>
      <c r="X113" s="146">
        <f t="shared" si="17"/>
        <v>0</v>
      </c>
      <c r="Y113" s="146">
        <f t="shared" si="17"/>
        <v>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17"/>
        <v>0</v>
      </c>
      <c r="U114" s="146">
        <f t="shared" si="17"/>
        <v>0</v>
      </c>
      <c r="V114" s="146">
        <f t="shared" si="17"/>
        <v>0</v>
      </c>
      <c r="W114" s="146">
        <f t="shared" si="17"/>
        <v>0</v>
      </c>
      <c r="X114" s="146">
        <f t="shared" si="17"/>
        <v>0</v>
      </c>
      <c r="Y114" s="146">
        <f t="shared" si="17"/>
        <v>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17"/>
        <v>0</v>
      </c>
      <c r="U115" s="146">
        <f t="shared" si="17"/>
        <v>0</v>
      </c>
      <c r="V115" s="146">
        <f t="shared" si="17"/>
        <v>0</v>
      </c>
      <c r="W115" s="146">
        <f t="shared" si="17"/>
        <v>0</v>
      </c>
      <c r="X115" s="146">
        <f t="shared" si="17"/>
        <v>0</v>
      </c>
      <c r="Y115" s="146">
        <f t="shared" si="17"/>
        <v>0</v>
      </c>
      <c r="Z115"/>
      <c r="AA115"/>
      <c r="AB115"/>
    </row>
    <row r="116" spans="1:28" x14ac:dyDescent="0.25">
      <c r="S116" s="145" t="str">
        <f>'Basic Input for Tool'!$D70</f>
        <v>Construction</v>
      </c>
      <c r="T116" s="146">
        <f t="shared" si="17"/>
        <v>0</v>
      </c>
      <c r="U116" s="146">
        <f t="shared" si="17"/>
        <v>0</v>
      </c>
      <c r="V116" s="146">
        <f t="shared" si="17"/>
        <v>0</v>
      </c>
      <c r="W116" s="146">
        <f t="shared" si="17"/>
        <v>0</v>
      </c>
      <c r="X116" s="146">
        <f t="shared" si="17"/>
        <v>0</v>
      </c>
      <c r="Y116" s="146">
        <f t="shared" si="17"/>
        <v>0</v>
      </c>
      <c r="Z116"/>
      <c r="AA116"/>
    </row>
    <row r="117" spans="1:28" x14ac:dyDescent="0.25">
      <c r="S117" s="145" t="str">
        <f>'Basic Input for Tool'!$D71</f>
        <v>Consultancy</v>
      </c>
      <c r="T117" s="146">
        <f t="shared" si="17"/>
        <v>0</v>
      </c>
      <c r="U117" s="146">
        <f t="shared" si="17"/>
        <v>0</v>
      </c>
      <c r="V117" s="146">
        <f t="shared" si="17"/>
        <v>0</v>
      </c>
      <c r="W117" s="146">
        <f t="shared" si="17"/>
        <v>0</v>
      </c>
      <c r="X117" s="146">
        <f t="shared" si="17"/>
        <v>0</v>
      </c>
      <c r="Y117" s="146">
        <f t="shared" si="17"/>
        <v>0</v>
      </c>
      <c r="Z117"/>
      <c r="AA117"/>
    </row>
    <row r="118" spans="1:28" x14ac:dyDescent="0.25">
      <c r="S118" s="145" t="str">
        <f>'Basic Input for Tool'!$D72</f>
        <v>Evaluation</v>
      </c>
      <c r="T118" s="146">
        <f t="shared" si="17"/>
        <v>0</v>
      </c>
      <c r="U118" s="146">
        <f t="shared" si="17"/>
        <v>0</v>
      </c>
      <c r="V118" s="146">
        <f t="shared" si="17"/>
        <v>0</v>
      </c>
      <c r="W118" s="146">
        <f t="shared" si="17"/>
        <v>0</v>
      </c>
      <c r="X118" s="146">
        <f t="shared" si="17"/>
        <v>0</v>
      </c>
      <c r="Y118" s="146">
        <f t="shared" si="17"/>
        <v>0</v>
      </c>
      <c r="Z118"/>
      <c r="AA118"/>
    </row>
    <row r="119" spans="1:28" x14ac:dyDescent="0.25">
      <c r="S119" s="145" t="str">
        <f>'Basic Input for Tool'!$D73</f>
        <v>Field visit</v>
      </c>
      <c r="T119" s="146">
        <f t="shared" si="17"/>
        <v>0</v>
      </c>
      <c r="U119" s="146">
        <f t="shared" si="17"/>
        <v>0</v>
      </c>
      <c r="V119" s="146">
        <f t="shared" si="17"/>
        <v>0</v>
      </c>
      <c r="W119" s="146">
        <f t="shared" si="17"/>
        <v>0</v>
      </c>
      <c r="X119" s="146">
        <f t="shared" si="17"/>
        <v>0</v>
      </c>
      <c r="Y119" s="146">
        <f t="shared" si="17"/>
        <v>0</v>
      </c>
      <c r="Z119"/>
      <c r="AA119"/>
    </row>
    <row r="120" spans="1:28" s="37" customFormat="1" x14ac:dyDescent="0.25">
      <c r="A120" s="141"/>
      <c r="B120" s="141"/>
      <c r="C120" s="52"/>
      <c r="S120" s="145" t="str">
        <f>'Basic Input for Tool'!$D74</f>
        <v>Human resources</v>
      </c>
      <c r="T120" s="146">
        <f t="shared" si="17"/>
        <v>6228000</v>
      </c>
      <c r="U120" s="146">
        <f t="shared" si="17"/>
        <v>6228000</v>
      </c>
      <c r="V120" s="146">
        <f t="shared" si="17"/>
        <v>6228000</v>
      </c>
      <c r="W120" s="146">
        <f t="shared" si="17"/>
        <v>0</v>
      </c>
      <c r="X120" s="146">
        <f t="shared" si="17"/>
        <v>0</v>
      </c>
      <c r="Y120" s="146">
        <f t="shared" si="17"/>
        <v>18684000</v>
      </c>
      <c r="Z120"/>
      <c r="AA120"/>
      <c r="AB120"/>
    </row>
    <row r="121" spans="1:28" s="37" customFormat="1" x14ac:dyDescent="0.25">
      <c r="A121" s="141"/>
      <c r="B121" s="141"/>
      <c r="C121" s="52"/>
      <c r="S121" s="145" t="str">
        <f>'Basic Input for Tool'!$D75</f>
        <v>Infrastructure</v>
      </c>
      <c r="T121" s="146">
        <f t="shared" si="17"/>
        <v>0</v>
      </c>
      <c r="U121" s="146">
        <f t="shared" si="17"/>
        <v>0</v>
      </c>
      <c r="V121" s="146">
        <f t="shared" si="17"/>
        <v>0</v>
      </c>
      <c r="W121" s="146">
        <f t="shared" si="17"/>
        <v>0</v>
      </c>
      <c r="X121" s="146">
        <f t="shared" si="17"/>
        <v>0</v>
      </c>
      <c r="Y121" s="146">
        <f t="shared" si="17"/>
        <v>0</v>
      </c>
      <c r="Z121"/>
      <c r="AA121"/>
      <c r="AB121"/>
    </row>
    <row r="122" spans="1:28" s="37" customFormat="1" x14ac:dyDescent="0.25">
      <c r="A122" s="141"/>
      <c r="B122" s="141"/>
      <c r="C122" s="52"/>
      <c r="S122" s="145" t="str">
        <f>'Basic Input for Tool'!$D76</f>
        <v>Document reproduction/printing</v>
      </c>
      <c r="T122" s="146">
        <f t="shared" si="17"/>
        <v>0</v>
      </c>
      <c r="U122" s="146">
        <f t="shared" si="17"/>
        <v>0</v>
      </c>
      <c r="V122" s="146">
        <f t="shared" si="17"/>
        <v>0</v>
      </c>
      <c r="W122" s="146">
        <f t="shared" si="17"/>
        <v>0</v>
      </c>
      <c r="X122" s="146">
        <f t="shared" si="17"/>
        <v>0</v>
      </c>
      <c r="Y122" s="146">
        <f t="shared" si="17"/>
        <v>0</v>
      </c>
      <c r="Z122"/>
      <c r="AA122"/>
      <c r="AB122"/>
    </row>
    <row r="123" spans="1:28" s="37" customFormat="1" x14ac:dyDescent="0.25">
      <c r="A123" s="141"/>
      <c r="B123" s="141"/>
      <c r="C123" s="52"/>
      <c r="S123" s="145" t="str">
        <f>'Basic Input for Tool'!$D77</f>
        <v>Procurement</v>
      </c>
      <c r="T123" s="146">
        <f t="shared" si="17"/>
        <v>0</v>
      </c>
      <c r="U123" s="146">
        <f t="shared" si="17"/>
        <v>0</v>
      </c>
      <c r="V123" s="146">
        <f t="shared" si="17"/>
        <v>0</v>
      </c>
      <c r="W123" s="146">
        <f t="shared" si="17"/>
        <v>0</v>
      </c>
      <c r="X123" s="146">
        <f t="shared" si="17"/>
        <v>0</v>
      </c>
      <c r="Y123" s="146">
        <f t="shared" si="17"/>
        <v>0</v>
      </c>
      <c r="Z123"/>
      <c r="AA123"/>
      <c r="AB123"/>
    </row>
    <row r="124" spans="1:28" s="37" customFormat="1" x14ac:dyDescent="0.25">
      <c r="A124" s="141"/>
      <c r="B124" s="141"/>
      <c r="C124" s="52"/>
      <c r="S124" s="145" t="str">
        <f>'Basic Input for Tool'!$D78</f>
        <v>Services</v>
      </c>
      <c r="T124" s="146">
        <f t="shared" si="17"/>
        <v>0</v>
      </c>
      <c r="U124" s="146">
        <f t="shared" si="17"/>
        <v>0</v>
      </c>
      <c r="V124" s="146">
        <f t="shared" si="17"/>
        <v>0</v>
      </c>
      <c r="W124" s="146">
        <f t="shared" si="17"/>
        <v>0</v>
      </c>
      <c r="X124" s="146">
        <f t="shared" si="17"/>
        <v>0</v>
      </c>
      <c r="Y124" s="146">
        <f t="shared" si="17"/>
        <v>0</v>
      </c>
      <c r="Z124"/>
      <c r="AA124"/>
      <c r="AB124"/>
    </row>
    <row r="125" spans="1:28" x14ac:dyDescent="0.25">
      <c r="S125" s="145" t="str">
        <f>'Basic Input for Tool'!$D79</f>
        <v>Simulation exercises</v>
      </c>
      <c r="T125" s="146">
        <f t="shared" si="17"/>
        <v>0</v>
      </c>
      <c r="U125" s="146">
        <f t="shared" si="17"/>
        <v>0</v>
      </c>
      <c r="V125" s="146">
        <f t="shared" si="17"/>
        <v>0</v>
      </c>
      <c r="W125" s="146">
        <f t="shared" si="17"/>
        <v>0</v>
      </c>
      <c r="X125" s="146">
        <f t="shared" si="17"/>
        <v>0</v>
      </c>
      <c r="Y125" s="146">
        <f t="shared" si="17"/>
        <v>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ref="T126:Y133" si="18">SUMIF($Z$7:$Z$106,$S126,T$7:T$106)</f>
        <v>0</v>
      </c>
      <c r="U126" s="146">
        <f t="shared" si="18"/>
        <v>0</v>
      </c>
      <c r="V126" s="146">
        <f t="shared" si="18"/>
        <v>0</v>
      </c>
      <c r="W126" s="146">
        <f t="shared" si="18"/>
        <v>0</v>
      </c>
      <c r="X126" s="146">
        <f t="shared" si="18"/>
        <v>0</v>
      </c>
      <c r="Y126" s="146">
        <f t="shared" si="18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18"/>
        <v>0</v>
      </c>
      <c r="U127" s="146">
        <f t="shared" si="18"/>
        <v>0</v>
      </c>
      <c r="V127" s="146">
        <f t="shared" si="18"/>
        <v>0</v>
      </c>
      <c r="W127" s="146">
        <f t="shared" si="18"/>
        <v>0</v>
      </c>
      <c r="X127" s="146">
        <f t="shared" si="18"/>
        <v>0</v>
      </c>
      <c r="Y127" s="146">
        <f t="shared" si="18"/>
        <v>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18"/>
        <v>0</v>
      </c>
      <c r="U128" s="146">
        <f t="shared" si="18"/>
        <v>0</v>
      </c>
      <c r="V128" s="146">
        <f t="shared" si="18"/>
        <v>0</v>
      </c>
      <c r="W128" s="146">
        <f t="shared" si="18"/>
        <v>0</v>
      </c>
      <c r="X128" s="146">
        <f t="shared" si="18"/>
        <v>0</v>
      </c>
      <c r="Y128" s="146">
        <f t="shared" si="18"/>
        <v>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18"/>
        <v>0</v>
      </c>
      <c r="U129" s="146">
        <f t="shared" si="18"/>
        <v>0</v>
      </c>
      <c r="V129" s="146">
        <f t="shared" si="18"/>
        <v>0</v>
      </c>
      <c r="W129" s="146">
        <f t="shared" si="18"/>
        <v>0</v>
      </c>
      <c r="X129" s="146">
        <f t="shared" si="18"/>
        <v>0</v>
      </c>
      <c r="Y129" s="146">
        <f t="shared" si="18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18"/>
        <v>0</v>
      </c>
      <c r="U130" s="146">
        <f t="shared" si="18"/>
        <v>0</v>
      </c>
      <c r="V130" s="146">
        <f t="shared" si="18"/>
        <v>0</v>
      </c>
      <c r="W130" s="146">
        <f t="shared" si="18"/>
        <v>0</v>
      </c>
      <c r="X130" s="146">
        <f t="shared" si="18"/>
        <v>0</v>
      </c>
      <c r="Y130" s="146">
        <f t="shared" si="18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18"/>
        <v>0</v>
      </c>
      <c r="U131" s="146">
        <f t="shared" si="18"/>
        <v>0</v>
      </c>
      <c r="V131" s="146">
        <f t="shared" si="18"/>
        <v>0</v>
      </c>
      <c r="W131" s="146">
        <f t="shared" si="18"/>
        <v>0</v>
      </c>
      <c r="X131" s="146">
        <f t="shared" si="18"/>
        <v>0</v>
      </c>
      <c r="Y131" s="146">
        <f t="shared" si="18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18"/>
        <v>0</v>
      </c>
      <c r="U132" s="146">
        <f t="shared" si="18"/>
        <v>0</v>
      </c>
      <c r="V132" s="146">
        <f t="shared" si="18"/>
        <v>0</v>
      </c>
      <c r="W132" s="146">
        <f t="shared" si="18"/>
        <v>0</v>
      </c>
      <c r="X132" s="146">
        <f t="shared" si="18"/>
        <v>0</v>
      </c>
      <c r="Y132" s="146">
        <f t="shared" si="18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18"/>
        <v>0</v>
      </c>
      <c r="U133" s="146">
        <f t="shared" si="18"/>
        <v>0</v>
      </c>
      <c r="V133" s="146">
        <f t="shared" si="18"/>
        <v>0</v>
      </c>
      <c r="W133" s="146">
        <f t="shared" si="18"/>
        <v>0</v>
      </c>
      <c r="X133" s="146">
        <f t="shared" si="18"/>
        <v>0</v>
      </c>
      <c r="Y133" s="146">
        <f t="shared" si="18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19">T6</f>
        <v>Cost estimate 2024</v>
      </c>
      <c r="U136" s="145" t="str">
        <f t="shared" si="19"/>
        <v>Cost estimate 2025</v>
      </c>
      <c r="V136" s="145" t="str">
        <f t="shared" si="19"/>
        <v>Cost estimate 2026</v>
      </c>
      <c r="W136" s="145" t="str">
        <f t="shared" si="19"/>
        <v>Cost estimate 2027</v>
      </c>
      <c r="X136" s="145" t="str">
        <f t="shared" si="19"/>
        <v>Cost estimate 2028</v>
      </c>
      <c r="Y136" s="145" t="str">
        <f t="shared" si="19"/>
        <v>TotalOver5Years</v>
      </c>
      <c r="Z136" s="191">
        <f>SUM(Y137:Y146)</f>
        <v>18684000</v>
      </c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 t="shared" ref="T137:Y146" si="20">SUMIF($AA$7:$AA$106,$S137,T$7:T$106)</f>
        <v>0</v>
      </c>
      <c r="U137" s="146">
        <f t="shared" si="20"/>
        <v>0</v>
      </c>
      <c r="V137" s="146">
        <f t="shared" si="20"/>
        <v>0</v>
      </c>
      <c r="W137" s="146">
        <f t="shared" si="20"/>
        <v>0</v>
      </c>
      <c r="X137" s="146">
        <f t="shared" si="20"/>
        <v>0</v>
      </c>
      <c r="Y137" s="146">
        <f t="shared" si="20"/>
        <v>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si="20"/>
        <v>6228000</v>
      </c>
      <c r="U138" s="146">
        <f t="shared" si="20"/>
        <v>6228000</v>
      </c>
      <c r="V138" s="146">
        <f t="shared" si="20"/>
        <v>6228000</v>
      </c>
      <c r="W138" s="146">
        <f t="shared" si="20"/>
        <v>0</v>
      </c>
      <c r="X138" s="146">
        <f t="shared" si="20"/>
        <v>0</v>
      </c>
      <c r="Y138" s="146">
        <f t="shared" si="20"/>
        <v>18684000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20"/>
        <v>0</v>
      </c>
      <c r="U139" s="146">
        <f t="shared" si="20"/>
        <v>0</v>
      </c>
      <c r="V139" s="146">
        <f t="shared" si="20"/>
        <v>0</v>
      </c>
      <c r="W139" s="146">
        <f t="shared" si="20"/>
        <v>0</v>
      </c>
      <c r="X139" s="146">
        <f t="shared" si="20"/>
        <v>0</v>
      </c>
      <c r="Y139" s="146">
        <f t="shared" si="20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20"/>
        <v>0</v>
      </c>
      <c r="U140" s="146">
        <f t="shared" si="20"/>
        <v>0</v>
      </c>
      <c r="V140" s="146">
        <f t="shared" si="20"/>
        <v>0</v>
      </c>
      <c r="W140" s="146">
        <f t="shared" si="20"/>
        <v>0</v>
      </c>
      <c r="X140" s="146">
        <f t="shared" si="20"/>
        <v>0</v>
      </c>
      <c r="Y140" s="146">
        <f t="shared" si="20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20"/>
        <v>0</v>
      </c>
      <c r="U141" s="146">
        <f t="shared" si="20"/>
        <v>0</v>
      </c>
      <c r="V141" s="146">
        <f t="shared" si="20"/>
        <v>0</v>
      </c>
      <c r="W141" s="146">
        <f t="shared" si="20"/>
        <v>0</v>
      </c>
      <c r="X141" s="146">
        <f t="shared" si="20"/>
        <v>0</v>
      </c>
      <c r="Y141" s="146">
        <f t="shared" si="20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20"/>
        <v>0</v>
      </c>
      <c r="U142" s="146">
        <f t="shared" si="20"/>
        <v>0</v>
      </c>
      <c r="V142" s="146">
        <f t="shared" si="20"/>
        <v>0</v>
      </c>
      <c r="W142" s="146">
        <f t="shared" si="20"/>
        <v>0</v>
      </c>
      <c r="X142" s="146">
        <f t="shared" si="20"/>
        <v>0</v>
      </c>
      <c r="Y142" s="146">
        <f t="shared" si="20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20"/>
        <v>0</v>
      </c>
      <c r="U143" s="146">
        <f t="shared" si="20"/>
        <v>0</v>
      </c>
      <c r="V143" s="146">
        <f t="shared" si="20"/>
        <v>0</v>
      </c>
      <c r="W143" s="146">
        <f t="shared" si="20"/>
        <v>0</v>
      </c>
      <c r="X143" s="146">
        <f t="shared" si="20"/>
        <v>0</v>
      </c>
      <c r="Y143" s="146">
        <f t="shared" si="20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20"/>
        <v>0</v>
      </c>
      <c r="U144" s="146">
        <f t="shared" si="20"/>
        <v>0</v>
      </c>
      <c r="V144" s="146">
        <f t="shared" si="20"/>
        <v>0</v>
      </c>
      <c r="W144" s="146">
        <f t="shared" si="20"/>
        <v>0</v>
      </c>
      <c r="X144" s="146">
        <f t="shared" si="20"/>
        <v>0</v>
      </c>
      <c r="Y144" s="146">
        <f t="shared" si="20"/>
        <v>0</v>
      </c>
      <c r="Z144"/>
      <c r="AA144"/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20"/>
        <v>0</v>
      </c>
      <c r="U145" s="146">
        <f t="shared" si="20"/>
        <v>0</v>
      </c>
      <c r="V145" s="146">
        <f t="shared" si="20"/>
        <v>0</v>
      </c>
      <c r="W145" s="146">
        <f t="shared" si="20"/>
        <v>0</v>
      </c>
      <c r="X145" s="146">
        <f t="shared" si="20"/>
        <v>0</v>
      </c>
      <c r="Y145" s="146">
        <f t="shared" si="20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20"/>
        <v>0</v>
      </c>
      <c r="U146" s="146">
        <f t="shared" si="20"/>
        <v>0</v>
      </c>
      <c r="V146" s="146">
        <f t="shared" si="20"/>
        <v>0</v>
      </c>
      <c r="W146" s="146">
        <f t="shared" si="20"/>
        <v>0</v>
      </c>
      <c r="X146" s="146">
        <f t="shared" si="20"/>
        <v>0</v>
      </c>
      <c r="Y146" s="146">
        <f t="shared" si="20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21">T6</f>
        <v>Cost estimate 2024</v>
      </c>
      <c r="U149" s="145" t="str">
        <f t="shared" si="21"/>
        <v>Cost estimate 2025</v>
      </c>
      <c r="V149" s="145" t="str">
        <f t="shared" si="21"/>
        <v>Cost estimate 2026</v>
      </c>
      <c r="W149" s="145" t="str">
        <f t="shared" si="21"/>
        <v>Cost estimate 2027</v>
      </c>
      <c r="X149" s="145" t="str">
        <f t="shared" si="21"/>
        <v>Cost estimate 2028</v>
      </c>
      <c r="Y149" s="145" t="str">
        <f t="shared" si="21"/>
        <v>TotalOver5Years</v>
      </c>
      <c r="Z149" s="191">
        <f>SUM(Y150:Y153)</f>
        <v>18684000</v>
      </c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 t="shared" ref="T150:Y153" si="22">SUMIF($H$7:$H$106,$S150,T$7:T$106)</f>
        <v>6228000</v>
      </c>
      <c r="U150" s="146">
        <f t="shared" si="22"/>
        <v>6228000</v>
      </c>
      <c r="V150" s="146">
        <f t="shared" si="22"/>
        <v>6228000</v>
      </c>
      <c r="W150" s="146">
        <f t="shared" si="22"/>
        <v>0</v>
      </c>
      <c r="X150" s="146">
        <f t="shared" si="22"/>
        <v>0</v>
      </c>
      <c r="Y150" s="146">
        <f t="shared" si="22"/>
        <v>18684000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 t="shared" si="22"/>
        <v>0</v>
      </c>
      <c r="U151" s="146">
        <f t="shared" si="22"/>
        <v>0</v>
      </c>
      <c r="V151" s="146">
        <f t="shared" si="22"/>
        <v>0</v>
      </c>
      <c r="W151" s="146">
        <f t="shared" si="22"/>
        <v>0</v>
      </c>
      <c r="X151" s="146">
        <f t="shared" si="22"/>
        <v>0</v>
      </c>
      <c r="Y151" s="146">
        <f t="shared" si="22"/>
        <v>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 t="shared" si="22"/>
        <v>0</v>
      </c>
      <c r="U152" s="146">
        <f t="shared" si="22"/>
        <v>0</v>
      </c>
      <c r="V152" s="146">
        <f t="shared" si="22"/>
        <v>0</v>
      </c>
      <c r="W152" s="146">
        <f t="shared" si="22"/>
        <v>0</v>
      </c>
      <c r="X152" s="146">
        <f t="shared" si="22"/>
        <v>0</v>
      </c>
      <c r="Y152" s="146">
        <f t="shared" si="22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 t="shared" si="22"/>
        <v>0</v>
      </c>
      <c r="U153" s="146">
        <f t="shared" si="22"/>
        <v>0</v>
      </c>
      <c r="V153" s="146">
        <f t="shared" si="22"/>
        <v>0</v>
      </c>
      <c r="W153" s="146">
        <f t="shared" si="22"/>
        <v>0</v>
      </c>
      <c r="X153" s="146">
        <f t="shared" si="22"/>
        <v>0</v>
      </c>
      <c r="Y153" s="146">
        <f t="shared" si="22"/>
        <v>0</v>
      </c>
      <c r="Z153"/>
      <c r="AA153"/>
      <c r="AB153"/>
    </row>
    <row r="154" spans="1:28" s="37" customFormat="1" x14ac:dyDescent="0.25">
      <c r="A154" s="141"/>
      <c r="B154" s="141"/>
      <c r="C154" s="52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23">T6</f>
        <v>Cost estimate 2024</v>
      </c>
      <c r="U156" s="145" t="str">
        <f t="shared" si="23"/>
        <v>Cost estimate 2025</v>
      </c>
      <c r="V156" s="145" t="str">
        <f t="shared" si="23"/>
        <v>Cost estimate 2026</v>
      </c>
      <c r="W156" s="145" t="str">
        <f t="shared" si="23"/>
        <v>Cost estimate 2027</v>
      </c>
      <c r="X156" s="145" t="str">
        <f t="shared" si="23"/>
        <v>Cost estimate 2028</v>
      </c>
      <c r="Y156" s="145" t="str">
        <f t="shared" si="23"/>
        <v>TotalOver5Years</v>
      </c>
      <c r="Z156" s="191">
        <f>SUM(Y157:Y179)</f>
        <v>18684000</v>
      </c>
      <c r="AA156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 t="shared" ref="T157:Y166" si="24">SUMIF($G$7:$G$106,$S157,T$7:T$106)</f>
        <v>6228000</v>
      </c>
      <c r="U157" s="146">
        <f t="shared" si="24"/>
        <v>6228000</v>
      </c>
      <c r="V157" s="146">
        <f t="shared" si="24"/>
        <v>6228000</v>
      </c>
      <c r="W157" s="146">
        <f t="shared" si="24"/>
        <v>0</v>
      </c>
      <c r="X157" s="146">
        <f t="shared" si="24"/>
        <v>0</v>
      </c>
      <c r="Y157" s="146">
        <f t="shared" si="24"/>
        <v>18684000</v>
      </c>
      <c r="Z157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si="24"/>
        <v>0</v>
      </c>
      <c r="U158" s="146">
        <f t="shared" si="24"/>
        <v>0</v>
      </c>
      <c r="V158" s="146">
        <f t="shared" si="24"/>
        <v>0</v>
      </c>
      <c r="W158" s="146">
        <f t="shared" si="24"/>
        <v>0</v>
      </c>
      <c r="X158" s="146">
        <f t="shared" si="24"/>
        <v>0</v>
      </c>
      <c r="Y158" s="146">
        <f t="shared" si="24"/>
        <v>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24"/>
        <v>0</v>
      </c>
      <c r="U159" s="146">
        <f t="shared" si="24"/>
        <v>0</v>
      </c>
      <c r="V159" s="146">
        <f t="shared" si="24"/>
        <v>0</v>
      </c>
      <c r="W159" s="146">
        <f t="shared" si="24"/>
        <v>0</v>
      </c>
      <c r="X159" s="146">
        <f t="shared" si="24"/>
        <v>0</v>
      </c>
      <c r="Y159" s="146">
        <f t="shared" si="24"/>
        <v>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24"/>
        <v>0</v>
      </c>
      <c r="U160" s="146">
        <f t="shared" si="24"/>
        <v>0</v>
      </c>
      <c r="V160" s="146">
        <f t="shared" si="24"/>
        <v>0</v>
      </c>
      <c r="W160" s="146">
        <f t="shared" si="24"/>
        <v>0</v>
      </c>
      <c r="X160" s="146">
        <f t="shared" si="24"/>
        <v>0</v>
      </c>
      <c r="Y160" s="146">
        <f t="shared" si="24"/>
        <v>0</v>
      </c>
      <c r="Z160"/>
      <c r="AA160"/>
    </row>
    <row r="161" spans="19:27" x14ac:dyDescent="0.25">
      <c r="S161" s="145" t="str">
        <f>'Basic Input for Tool'!$E$69</f>
        <v>Other 2</v>
      </c>
      <c r="T161" s="146">
        <f t="shared" si="24"/>
        <v>0</v>
      </c>
      <c r="U161" s="146">
        <f t="shared" si="24"/>
        <v>0</v>
      </c>
      <c r="V161" s="146">
        <f t="shared" si="24"/>
        <v>0</v>
      </c>
      <c r="W161" s="146">
        <f t="shared" si="24"/>
        <v>0</v>
      </c>
      <c r="X161" s="146">
        <f t="shared" si="24"/>
        <v>0</v>
      </c>
      <c r="Y161" s="146">
        <f t="shared" si="24"/>
        <v>0</v>
      </c>
      <c r="Z161"/>
      <c r="AA161"/>
    </row>
    <row r="162" spans="19:27" x14ac:dyDescent="0.25">
      <c r="S162" s="145" t="str">
        <f>'Basic Input for Tool'!$E$70</f>
        <v>Other 3</v>
      </c>
      <c r="T162" s="146">
        <f t="shared" si="24"/>
        <v>0</v>
      </c>
      <c r="U162" s="146">
        <f t="shared" si="24"/>
        <v>0</v>
      </c>
      <c r="V162" s="146">
        <f t="shared" si="24"/>
        <v>0</v>
      </c>
      <c r="W162" s="146">
        <f t="shared" si="24"/>
        <v>0</v>
      </c>
      <c r="X162" s="146">
        <f t="shared" si="24"/>
        <v>0</v>
      </c>
      <c r="Y162" s="146">
        <f t="shared" si="24"/>
        <v>0</v>
      </c>
      <c r="Z162"/>
      <c r="AA162"/>
    </row>
    <row r="163" spans="19:27" x14ac:dyDescent="0.25">
      <c r="S163" s="145" t="str">
        <f>'Basic Input for Tool'!$E$71</f>
        <v>Other 4</v>
      </c>
      <c r="T163" s="146">
        <f t="shared" si="24"/>
        <v>0</v>
      </c>
      <c r="U163" s="146">
        <f t="shared" si="24"/>
        <v>0</v>
      </c>
      <c r="V163" s="146">
        <f t="shared" si="24"/>
        <v>0</v>
      </c>
      <c r="W163" s="146">
        <f t="shared" si="24"/>
        <v>0</v>
      </c>
      <c r="X163" s="146">
        <f t="shared" si="24"/>
        <v>0</v>
      </c>
      <c r="Y163" s="146">
        <f t="shared" si="24"/>
        <v>0</v>
      </c>
      <c r="Z163"/>
      <c r="AA163"/>
    </row>
    <row r="164" spans="19:27" x14ac:dyDescent="0.25">
      <c r="S164" s="145" t="str">
        <f>'Basic Input for Tool'!$E$72</f>
        <v>Other 5</v>
      </c>
      <c r="T164" s="146">
        <f t="shared" si="24"/>
        <v>0</v>
      </c>
      <c r="U164" s="146">
        <f t="shared" si="24"/>
        <v>0</v>
      </c>
      <c r="V164" s="146">
        <f t="shared" si="24"/>
        <v>0</v>
      </c>
      <c r="W164" s="146">
        <f t="shared" si="24"/>
        <v>0</v>
      </c>
      <c r="X164" s="146">
        <f t="shared" si="24"/>
        <v>0</v>
      </c>
      <c r="Y164" s="146">
        <f t="shared" si="24"/>
        <v>0</v>
      </c>
      <c r="Z164"/>
      <c r="AA164"/>
    </row>
    <row r="165" spans="19:27" x14ac:dyDescent="0.25">
      <c r="S165" s="145" t="str">
        <f>'Basic Input for Tool'!$E$73</f>
        <v>Other 6</v>
      </c>
      <c r="T165" s="146">
        <f t="shared" si="24"/>
        <v>0</v>
      </c>
      <c r="U165" s="146">
        <f t="shared" si="24"/>
        <v>0</v>
      </c>
      <c r="V165" s="146">
        <f t="shared" si="24"/>
        <v>0</v>
      </c>
      <c r="W165" s="146">
        <f t="shared" si="24"/>
        <v>0</v>
      </c>
      <c r="X165" s="146">
        <f t="shared" si="24"/>
        <v>0</v>
      </c>
      <c r="Y165" s="146">
        <f t="shared" si="24"/>
        <v>0</v>
      </c>
      <c r="Z165"/>
      <c r="AA165"/>
    </row>
    <row r="166" spans="19:27" x14ac:dyDescent="0.25">
      <c r="S166" s="145" t="str">
        <f>'Basic Input for Tool'!$E74</f>
        <v>Other 7</v>
      </c>
      <c r="T166" s="146">
        <f t="shared" si="24"/>
        <v>0</v>
      </c>
      <c r="U166" s="146">
        <f t="shared" si="24"/>
        <v>0</v>
      </c>
      <c r="V166" s="146">
        <f t="shared" si="24"/>
        <v>0</v>
      </c>
      <c r="W166" s="146">
        <f t="shared" si="24"/>
        <v>0</v>
      </c>
      <c r="X166" s="146">
        <f t="shared" si="24"/>
        <v>0</v>
      </c>
      <c r="Y166" s="146">
        <f t="shared" si="24"/>
        <v>0</v>
      </c>
      <c r="Z166"/>
      <c r="AA166"/>
    </row>
    <row r="167" spans="19:27" x14ac:dyDescent="0.25">
      <c r="S167" s="145" t="str">
        <f>'Basic Input for Tool'!$E75</f>
        <v>Other 8</v>
      </c>
      <c r="T167" s="146">
        <f t="shared" ref="T167:Y179" si="25">SUMIF($G$7:$G$106,$S167,T$7:T$106)</f>
        <v>0</v>
      </c>
      <c r="U167" s="146">
        <f t="shared" si="25"/>
        <v>0</v>
      </c>
      <c r="V167" s="146">
        <f t="shared" si="25"/>
        <v>0</v>
      </c>
      <c r="W167" s="146">
        <f t="shared" si="25"/>
        <v>0</v>
      </c>
      <c r="X167" s="146">
        <f t="shared" si="25"/>
        <v>0</v>
      </c>
      <c r="Y167" s="146">
        <f t="shared" si="25"/>
        <v>0</v>
      </c>
      <c r="Z167"/>
      <c r="AA167"/>
    </row>
    <row r="168" spans="19:27" x14ac:dyDescent="0.25">
      <c r="S168" s="145" t="str">
        <f>'Basic Input for Tool'!$E76</f>
        <v>Other 9</v>
      </c>
      <c r="T168" s="146">
        <f t="shared" si="25"/>
        <v>0</v>
      </c>
      <c r="U168" s="146">
        <f t="shared" si="25"/>
        <v>0</v>
      </c>
      <c r="V168" s="146">
        <f t="shared" si="25"/>
        <v>0</v>
      </c>
      <c r="W168" s="146">
        <f t="shared" si="25"/>
        <v>0</v>
      </c>
      <c r="X168" s="146">
        <f t="shared" si="25"/>
        <v>0</v>
      </c>
      <c r="Y168" s="146">
        <f t="shared" si="25"/>
        <v>0</v>
      </c>
      <c r="Z168"/>
      <c r="AA168"/>
    </row>
    <row r="169" spans="19:27" x14ac:dyDescent="0.25">
      <c r="S169" s="145" t="str">
        <f>'Basic Input for Tool'!$E77</f>
        <v>Other 10</v>
      </c>
      <c r="T169" s="146">
        <f t="shared" si="25"/>
        <v>0</v>
      </c>
      <c r="U169" s="146">
        <f t="shared" si="25"/>
        <v>0</v>
      </c>
      <c r="V169" s="146">
        <f t="shared" si="25"/>
        <v>0</v>
      </c>
      <c r="W169" s="146">
        <f t="shared" si="25"/>
        <v>0</v>
      </c>
      <c r="X169" s="146">
        <f t="shared" si="25"/>
        <v>0</v>
      </c>
      <c r="Y169" s="146">
        <f t="shared" si="25"/>
        <v>0</v>
      </c>
      <c r="Z169"/>
      <c r="AA169"/>
    </row>
    <row r="170" spans="19:27" x14ac:dyDescent="0.25">
      <c r="S170" s="145" t="str">
        <f>'Basic Input for Tool'!$E78</f>
        <v>Other 11</v>
      </c>
      <c r="T170" s="146">
        <f t="shared" si="25"/>
        <v>0</v>
      </c>
      <c r="U170" s="146">
        <f t="shared" si="25"/>
        <v>0</v>
      </c>
      <c r="V170" s="146">
        <f t="shared" si="25"/>
        <v>0</v>
      </c>
      <c r="W170" s="146">
        <f t="shared" si="25"/>
        <v>0</v>
      </c>
      <c r="X170" s="146">
        <f t="shared" si="25"/>
        <v>0</v>
      </c>
      <c r="Y170" s="146">
        <f t="shared" si="25"/>
        <v>0</v>
      </c>
      <c r="Z170"/>
      <c r="AA170"/>
    </row>
    <row r="171" spans="19:27" x14ac:dyDescent="0.25">
      <c r="S171" s="145" t="str">
        <f>'Basic Input for Tool'!$E79</f>
        <v>Other 12</v>
      </c>
      <c r="T171" s="146">
        <f t="shared" si="25"/>
        <v>0</v>
      </c>
      <c r="U171" s="146">
        <f t="shared" si="25"/>
        <v>0</v>
      </c>
      <c r="V171" s="146">
        <f t="shared" si="25"/>
        <v>0</v>
      </c>
      <c r="W171" s="146">
        <f t="shared" si="25"/>
        <v>0</v>
      </c>
      <c r="X171" s="146">
        <f t="shared" si="25"/>
        <v>0</v>
      </c>
      <c r="Y171" s="146">
        <f t="shared" si="25"/>
        <v>0</v>
      </c>
      <c r="Z171"/>
      <c r="AA171"/>
    </row>
    <row r="172" spans="19:27" x14ac:dyDescent="0.25">
      <c r="S172" s="145" t="str">
        <f>'Basic Input for Tool'!$E80</f>
        <v>Other 13</v>
      </c>
      <c r="T172" s="146">
        <f t="shared" si="25"/>
        <v>0</v>
      </c>
      <c r="U172" s="146">
        <f t="shared" si="25"/>
        <v>0</v>
      </c>
      <c r="V172" s="146">
        <f t="shared" si="25"/>
        <v>0</v>
      </c>
      <c r="W172" s="146">
        <f t="shared" si="25"/>
        <v>0</v>
      </c>
      <c r="X172" s="146">
        <f t="shared" si="25"/>
        <v>0</v>
      </c>
      <c r="Y172" s="146">
        <f t="shared" si="25"/>
        <v>0</v>
      </c>
      <c r="Z172"/>
      <c r="AA172"/>
    </row>
    <row r="173" spans="19:27" x14ac:dyDescent="0.25">
      <c r="S173" s="145" t="str">
        <f>'Basic Input for Tool'!$E81</f>
        <v>Other 14</v>
      </c>
      <c r="T173" s="146">
        <f t="shared" si="25"/>
        <v>0</v>
      </c>
      <c r="U173" s="146">
        <f t="shared" si="25"/>
        <v>0</v>
      </c>
      <c r="V173" s="146">
        <f t="shared" si="25"/>
        <v>0</v>
      </c>
      <c r="W173" s="146">
        <f t="shared" si="25"/>
        <v>0</v>
      </c>
      <c r="X173" s="146">
        <f t="shared" si="25"/>
        <v>0</v>
      </c>
      <c r="Y173" s="146">
        <f t="shared" si="25"/>
        <v>0</v>
      </c>
      <c r="Z173"/>
      <c r="AA173"/>
    </row>
    <row r="174" spans="19:27" x14ac:dyDescent="0.25">
      <c r="S174" s="145" t="str">
        <f>'Basic Input for Tool'!$E82</f>
        <v>Other 15</v>
      </c>
      <c r="T174" s="146">
        <f t="shared" si="25"/>
        <v>0</v>
      </c>
      <c r="U174" s="146">
        <f t="shared" si="25"/>
        <v>0</v>
      </c>
      <c r="V174" s="146">
        <f t="shared" si="25"/>
        <v>0</v>
      </c>
      <c r="W174" s="146">
        <f t="shared" si="25"/>
        <v>0</v>
      </c>
      <c r="X174" s="146">
        <f t="shared" si="25"/>
        <v>0</v>
      </c>
      <c r="Y174" s="146">
        <f t="shared" si="25"/>
        <v>0</v>
      </c>
      <c r="Z174"/>
      <c r="AA174"/>
    </row>
    <row r="175" spans="19:27" x14ac:dyDescent="0.25">
      <c r="S175" s="145" t="str">
        <f>'Basic Input for Tool'!$E83</f>
        <v>Other 16</v>
      </c>
      <c r="T175" s="146">
        <f t="shared" si="25"/>
        <v>0</v>
      </c>
      <c r="U175" s="146">
        <f t="shared" si="25"/>
        <v>0</v>
      </c>
      <c r="V175" s="146">
        <f t="shared" si="25"/>
        <v>0</v>
      </c>
      <c r="W175" s="146">
        <f t="shared" si="25"/>
        <v>0</v>
      </c>
      <c r="X175" s="146">
        <f t="shared" si="25"/>
        <v>0</v>
      </c>
      <c r="Y175" s="146">
        <f t="shared" si="25"/>
        <v>0</v>
      </c>
      <c r="Z175"/>
      <c r="AA175"/>
    </row>
    <row r="176" spans="19:27" x14ac:dyDescent="0.25">
      <c r="S176" s="145" t="str">
        <f>'Basic Input for Tool'!$E84</f>
        <v>Other 17</v>
      </c>
      <c r="T176" s="146">
        <f t="shared" si="25"/>
        <v>0</v>
      </c>
      <c r="U176" s="146">
        <f t="shared" si="25"/>
        <v>0</v>
      </c>
      <c r="V176" s="146">
        <f t="shared" si="25"/>
        <v>0</v>
      </c>
      <c r="W176" s="146">
        <f t="shared" si="25"/>
        <v>0</v>
      </c>
      <c r="X176" s="146">
        <f t="shared" si="25"/>
        <v>0</v>
      </c>
      <c r="Y176" s="146">
        <f t="shared" si="25"/>
        <v>0</v>
      </c>
      <c r="Z176"/>
      <c r="AA176"/>
    </row>
    <row r="177" spans="1:27" x14ac:dyDescent="0.25">
      <c r="S177" s="145" t="str">
        <f>'Basic Input for Tool'!$E85</f>
        <v>Other 18</v>
      </c>
      <c r="T177" s="146">
        <f t="shared" si="25"/>
        <v>0</v>
      </c>
      <c r="U177" s="146">
        <f t="shared" si="25"/>
        <v>0</v>
      </c>
      <c r="V177" s="146">
        <f t="shared" si="25"/>
        <v>0</v>
      </c>
      <c r="W177" s="146">
        <f t="shared" si="25"/>
        <v>0</v>
      </c>
      <c r="X177" s="146">
        <f t="shared" si="25"/>
        <v>0</v>
      </c>
      <c r="Y177" s="146">
        <f t="shared" si="25"/>
        <v>0</v>
      </c>
      <c r="Z177"/>
      <c r="AA177"/>
    </row>
    <row r="178" spans="1:27" x14ac:dyDescent="0.25">
      <c r="S178" s="145" t="str">
        <f>'Basic Input for Tool'!$E86</f>
        <v>Other 19</v>
      </c>
      <c r="T178" s="146">
        <f t="shared" si="25"/>
        <v>0</v>
      </c>
      <c r="U178" s="146">
        <f t="shared" si="25"/>
        <v>0</v>
      </c>
      <c r="V178" s="146">
        <f t="shared" si="25"/>
        <v>0</v>
      </c>
      <c r="W178" s="146">
        <f t="shared" si="25"/>
        <v>0</v>
      </c>
      <c r="X178" s="146">
        <f t="shared" si="25"/>
        <v>0</v>
      </c>
      <c r="Y178" s="146">
        <f t="shared" si="25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25"/>
        <v>0</v>
      </c>
      <c r="U179" s="146">
        <f t="shared" si="25"/>
        <v>0</v>
      </c>
      <c r="V179" s="146">
        <f t="shared" si="25"/>
        <v>0</v>
      </c>
      <c r="W179" s="146">
        <f t="shared" si="25"/>
        <v>0</v>
      </c>
      <c r="X179" s="146">
        <f t="shared" si="25"/>
        <v>0</v>
      </c>
      <c r="Y179" s="146">
        <f t="shared" si="25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26">U6</f>
        <v>Cost estimate 2025</v>
      </c>
      <c r="V182" s="145" t="str">
        <f t="shared" si="26"/>
        <v>Cost estimate 2026</v>
      </c>
      <c r="W182" s="145" t="str">
        <f t="shared" si="26"/>
        <v>Cost estimate 2027</v>
      </c>
      <c r="X182" s="145" t="str">
        <f t="shared" si="26"/>
        <v>Cost estimate 2028</v>
      </c>
      <c r="Y182" s="145" t="str">
        <f t="shared" si="26"/>
        <v>TotalOver5Years</v>
      </c>
      <c r="Z182" s="191">
        <f>SUM(Y183:Y184)</f>
        <v>18684000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0</v>
      </c>
      <c r="U183" s="146">
        <f>SUM(SUMIFS(U$7:U$106,$L7:$L106,{"yes","y","funded"}))</f>
        <v>0</v>
      </c>
      <c r="V183" s="146">
        <f>SUM(SUMIFS(V$7:V$106,$L7:$L106,{"yes","y","funded"}))</f>
        <v>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6228000</v>
      </c>
      <c r="U184" s="146">
        <f>SUM(SUMIFS(U$7:U$106,$L7:$L106,{"no","n","not funded"}))</f>
        <v>6228000</v>
      </c>
      <c r="V184" s="146">
        <f>SUM(SUMIFS(V$7:V$106,$L7:$L106,{"no","n","not funded"}))</f>
        <v>6228000</v>
      </c>
      <c r="W184" s="146">
        <f>SUM(SUMIFS(W$7:W$106,$L7:$L106,{"no","n","not funded"}))</f>
        <v>0</v>
      </c>
      <c r="X184" s="146">
        <f>SUM(SUMIFS(X$7:X$106,$L7:$L106,{"no","n","not funded"}))</f>
        <v>0</v>
      </c>
      <c r="Y184" s="146">
        <f>SUM(SUMIFS(Y$7:Y$106,$L7:$L106,{"no","n","not funded"}))</f>
        <v>18684000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</row>
    <row r="188" spans="1:27" x14ac:dyDescent="0.25">
      <c r="A188" s="37"/>
      <c r="B188" s="37"/>
    </row>
    <row r="189" spans="1:27" x14ac:dyDescent="0.25">
      <c r="A189" s="37"/>
      <c r="B189" s="37"/>
    </row>
    <row r="190" spans="1:27" x14ac:dyDescent="0.25">
      <c r="A190" s="37"/>
      <c r="B190" s="37"/>
    </row>
    <row r="191" spans="1:27" x14ac:dyDescent="0.25">
      <c r="A191" s="37"/>
      <c r="B191" s="37"/>
    </row>
    <row r="192" spans="1:27" x14ac:dyDescent="0.25">
      <c r="A192" s="37"/>
      <c r="B192" s="37"/>
    </row>
    <row r="193" spans="1:2" x14ac:dyDescent="0.25">
      <c r="A193" s="37"/>
      <c r="B193" s="37"/>
    </row>
    <row r="194" spans="1:2" x14ac:dyDescent="0.25">
      <c r="A194" s="37"/>
      <c r="B194" s="37"/>
    </row>
    <row r="195" spans="1:2" x14ac:dyDescent="0.25">
      <c r="A195" s="37"/>
      <c r="B195" s="37"/>
    </row>
    <row r="196" spans="1:2" x14ac:dyDescent="0.25">
      <c r="A196" s="37"/>
      <c r="B196" s="37"/>
    </row>
    <row r="197" spans="1:2" x14ac:dyDescent="0.25">
      <c r="A197" s="37"/>
      <c r="B197" s="37"/>
    </row>
    <row r="198" spans="1:2" x14ac:dyDescent="0.25">
      <c r="A198" s="37"/>
      <c r="B198" s="37"/>
    </row>
    <row r="199" spans="1:2" x14ac:dyDescent="0.25">
      <c r="A199" s="37"/>
      <c r="B199" s="37"/>
    </row>
    <row r="200" spans="1:2" x14ac:dyDescent="0.25">
      <c r="A200" s="37"/>
      <c r="B200" s="37"/>
    </row>
    <row r="201" spans="1:2" x14ac:dyDescent="0.25">
      <c r="A201" s="37"/>
      <c r="B201" s="37"/>
    </row>
    <row r="202" spans="1:2" x14ac:dyDescent="0.25">
      <c r="A202" s="37"/>
      <c r="B202" s="37"/>
    </row>
    <row r="203" spans="1:2" x14ac:dyDescent="0.25">
      <c r="A203" s="37"/>
      <c r="B203" s="37"/>
    </row>
    <row r="204" spans="1:2" x14ac:dyDescent="0.25">
      <c r="A204" s="37"/>
      <c r="B204" s="37"/>
    </row>
    <row r="205" spans="1:2" x14ac:dyDescent="0.25">
      <c r="A205" s="37"/>
      <c r="B205" s="37"/>
    </row>
    <row r="206" spans="1:2" x14ac:dyDescent="0.25">
      <c r="A206" s="37"/>
      <c r="B206" s="37"/>
    </row>
    <row r="207" spans="1:2" x14ac:dyDescent="0.25">
      <c r="A207" s="37"/>
      <c r="B207" s="37"/>
    </row>
    <row r="208" spans="1:2" x14ac:dyDescent="0.25">
      <c r="A208" s="37"/>
      <c r="B208" s="37"/>
    </row>
  </sheetData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disablePrompts="1"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0E00-000000000000}"/>
  </dataValidations>
  <pageMargins left="0.7" right="0.7" top="0.75" bottom="0.75" header="0.3" footer="0.3"/>
  <pageSetup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41">
    <tabColor theme="6" tint="0.59999389629810485"/>
  </sheetPr>
  <dimension ref="A1:XFC208"/>
  <sheetViews>
    <sheetView topLeftCell="J1" zoomScale="70" zoomScaleNormal="70" workbookViewId="0">
      <selection activeCell="L9" sqref="L9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9" width="6.42578125" style="37" bestFit="1" customWidth="1"/>
    <col min="20" max="24" width="18.85546875" style="37" bestFit="1" customWidth="1"/>
    <col min="25" max="25" width="16.5703125" style="37" bestFit="1" customWidth="1"/>
    <col min="26" max="26" width="14.5703125" style="37" customWidth="1"/>
    <col min="27" max="27" width="14.5703125" style="37" bestFit="1" customWidth="1"/>
    <col min="28" max="31" width="13.5703125" customWidth="1"/>
  </cols>
  <sheetData>
    <row r="1" spans="1:193 16371:16383" x14ac:dyDescent="0.25">
      <c r="A1" s="136" t="str">
        <f>IF(ISNA(VLOOKUP(CountryName,CountriesCodes,2,FALSE))=TRUE,"",VLOOKUP(CountryName,CountriesCodes,2,FALSE)&amp; "NLF")</f>
        <v>ETH NLF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</row>
    <row r="5" spans="1:193 16371:16383" ht="46.5" x14ac:dyDescent="0.25">
      <c r="A5" s="139"/>
      <c r="B5" s="40" t="s">
        <v>598</v>
      </c>
      <c r="C5" s="41" t="s">
        <v>763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1</v>
      </c>
      <c r="AH6">
        <f>COUNTA($N7:$N106)</f>
        <v>1</v>
      </c>
    </row>
    <row r="7" spans="1:193 16371:16383" ht="31.5" x14ac:dyDescent="0.25">
      <c r="A7" s="143"/>
      <c r="B7" s="48"/>
      <c r="C7" s="48"/>
      <c r="D7" s="48"/>
      <c r="E7" s="208"/>
      <c r="F7" s="48" t="s">
        <v>823</v>
      </c>
      <c r="G7" s="48" t="s">
        <v>778</v>
      </c>
      <c r="H7" s="48" t="s">
        <v>32</v>
      </c>
      <c r="I7" s="48"/>
      <c r="J7" s="48"/>
      <c r="K7" s="48"/>
      <c r="L7" s="48" t="s">
        <v>791</v>
      </c>
      <c r="M7" s="48" t="s">
        <v>779</v>
      </c>
      <c r="N7" s="205">
        <v>11520000</v>
      </c>
      <c r="O7" s="47"/>
      <c r="P7" s="50">
        <v>1</v>
      </c>
      <c r="Q7" s="50">
        <v>1</v>
      </c>
      <c r="R7" s="50">
        <v>1</v>
      </c>
      <c r="S7" s="50"/>
      <c r="T7" s="51">
        <f t="shared" ref="T7:X22" si="1">IF($N7="Pending",0,$N7*O7)</f>
        <v>0</v>
      </c>
      <c r="U7" s="51">
        <f t="shared" si="1"/>
        <v>11520000</v>
      </c>
      <c r="V7" s="51">
        <f t="shared" si="1"/>
        <v>11520000</v>
      </c>
      <c r="W7" s="51">
        <f t="shared" si="1"/>
        <v>11520000</v>
      </c>
      <c r="X7" s="51">
        <f t="shared" si="1"/>
        <v>0</v>
      </c>
      <c r="Y7" s="51">
        <f t="shared" ref="Y7:Y28" si="2">SUM(T7:X7)</f>
        <v>34560000</v>
      </c>
      <c r="Z7" s="49" t="s">
        <v>660</v>
      </c>
      <c r="AA7" s="49" t="s">
        <v>592</v>
      </c>
      <c r="AB7" s="15"/>
      <c r="AC7" s="15"/>
      <c r="AD7" s="15"/>
      <c r="AE7" s="15"/>
      <c r="AL7" t="s">
        <v>804</v>
      </c>
      <c r="CN7" t="s">
        <v>774</v>
      </c>
      <c r="CO7">
        <v>5</v>
      </c>
      <c r="CP7">
        <v>192000</v>
      </c>
      <c r="CQ7" t="b">
        <v>1</v>
      </c>
      <c r="CR7">
        <v>12</v>
      </c>
      <c r="CS7" t="s">
        <v>774</v>
      </c>
      <c r="CT7">
        <v>5</v>
      </c>
      <c r="CU7">
        <v>192000</v>
      </c>
      <c r="CV7" t="b">
        <v>1</v>
      </c>
      <c r="CW7">
        <v>12</v>
      </c>
      <c r="CX7" t="s">
        <v>710</v>
      </c>
      <c r="CY7">
        <v>0</v>
      </c>
      <c r="CZ7">
        <v>0</v>
      </c>
      <c r="DA7" t="b">
        <v>0</v>
      </c>
      <c r="DB7">
        <v>0</v>
      </c>
      <c r="DC7" t="s">
        <v>710</v>
      </c>
      <c r="DD7">
        <v>0</v>
      </c>
      <c r="DE7">
        <v>0</v>
      </c>
      <c r="DF7" t="b">
        <v>0</v>
      </c>
      <c r="DG7">
        <v>0</v>
      </c>
      <c r="DH7" t="s">
        <v>710</v>
      </c>
      <c r="DI7">
        <v>0</v>
      </c>
      <c r="DJ7">
        <v>0</v>
      </c>
      <c r="DK7" t="b">
        <v>0</v>
      </c>
      <c r="DL7">
        <v>0</v>
      </c>
      <c r="DM7" t="s">
        <v>710</v>
      </c>
      <c r="DN7">
        <v>0</v>
      </c>
      <c r="DO7">
        <v>0</v>
      </c>
      <c r="DP7" t="b">
        <v>0</v>
      </c>
      <c r="DQ7">
        <v>0</v>
      </c>
      <c r="DR7" t="s">
        <v>710</v>
      </c>
      <c r="DS7">
        <v>0</v>
      </c>
      <c r="DT7">
        <v>0</v>
      </c>
      <c r="DU7" t="b">
        <v>0</v>
      </c>
      <c r="DV7">
        <v>0</v>
      </c>
      <c r="DY7">
        <v>11520000</v>
      </c>
      <c r="DZ7" t="s">
        <v>32</v>
      </c>
      <c r="EA7" t="s">
        <v>592</v>
      </c>
      <c r="EB7" t="s">
        <v>660</v>
      </c>
      <c r="EC7" t="s">
        <v>778</v>
      </c>
    </row>
    <row r="8" spans="1:193 16371:16383" x14ac:dyDescent="0.25">
      <c r="A8" s="143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205"/>
      <c r="O8" s="47"/>
      <c r="P8" s="50"/>
      <c r="Q8" s="50"/>
      <c r="R8" s="50"/>
      <c r="S8" s="50"/>
      <c r="T8" s="51">
        <f t="shared" si="1"/>
        <v>0</v>
      </c>
      <c r="U8" s="51">
        <f t="shared" si="1"/>
        <v>0</v>
      </c>
      <c r="V8" s="51">
        <f t="shared" si="1"/>
        <v>0</v>
      </c>
      <c r="W8" s="51">
        <f t="shared" si="1"/>
        <v>0</v>
      </c>
      <c r="X8" s="51">
        <f t="shared" si="1"/>
        <v>0</v>
      </c>
      <c r="Y8" s="51">
        <f t="shared" si="2"/>
        <v>0</v>
      </c>
      <c r="Z8" s="49"/>
      <c r="AA8" s="49"/>
      <c r="AB8" s="15"/>
      <c r="AC8" s="15"/>
      <c r="AD8" s="15"/>
      <c r="AE8" s="15"/>
    </row>
    <row r="9" spans="1:193 16371:16383" x14ac:dyDescent="0.25">
      <c r="A9" s="143"/>
      <c r="B9" s="48"/>
      <c r="C9" s="48"/>
      <c r="D9" s="48"/>
      <c r="E9" s="208"/>
      <c r="F9" s="48"/>
      <c r="G9" s="48"/>
      <c r="H9" s="48"/>
      <c r="I9" s="48"/>
      <c r="J9" s="48"/>
      <c r="K9" s="48"/>
      <c r="L9" s="48"/>
      <c r="M9" s="48"/>
      <c r="N9" s="205"/>
      <c r="O9" s="47"/>
      <c r="P9" s="50"/>
      <c r="Q9" s="50"/>
      <c r="R9" s="50"/>
      <c r="S9" s="50"/>
      <c r="T9" s="51">
        <f t="shared" si="1"/>
        <v>0</v>
      </c>
      <c r="U9" s="51">
        <f t="shared" si="1"/>
        <v>0</v>
      </c>
      <c r="V9" s="51">
        <f t="shared" si="1"/>
        <v>0</v>
      </c>
      <c r="W9" s="51">
        <f t="shared" si="1"/>
        <v>0</v>
      </c>
      <c r="X9" s="51">
        <f t="shared" si="1"/>
        <v>0</v>
      </c>
      <c r="Y9" s="51">
        <f t="shared" si="2"/>
        <v>0</v>
      </c>
      <c r="Z9" s="49"/>
      <c r="AA9" s="49"/>
      <c r="AB9" s="15"/>
      <c r="AC9" s="15"/>
      <c r="AD9" s="15"/>
      <c r="AE9" s="15"/>
    </row>
    <row r="10" spans="1:193 16371:16383" x14ac:dyDescent="0.25">
      <c r="A10" s="143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216"/>
      <c r="O10" s="47"/>
      <c r="P10" s="50"/>
      <c r="Q10" s="50"/>
      <c r="R10" s="50"/>
      <c r="S10" s="50"/>
      <c r="T10" s="51">
        <f t="shared" si="1"/>
        <v>0</v>
      </c>
      <c r="U10" s="51">
        <f t="shared" si="1"/>
        <v>0</v>
      </c>
      <c r="V10" s="51">
        <f t="shared" si="1"/>
        <v>0</v>
      </c>
      <c r="W10" s="51">
        <f t="shared" si="1"/>
        <v>0</v>
      </c>
      <c r="X10" s="51">
        <f t="shared" si="1"/>
        <v>0</v>
      </c>
      <c r="Y10" s="51">
        <f t="shared" si="2"/>
        <v>0</v>
      </c>
      <c r="Z10" s="49"/>
      <c r="AA10" s="49"/>
      <c r="AB10" s="15"/>
      <c r="AC10" s="15"/>
      <c r="AD10" s="15"/>
      <c r="AE10" s="15"/>
    </row>
    <row r="11" spans="1:193 16371:16383" x14ac:dyDescent="0.25">
      <c r="A11" s="143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205"/>
      <c r="O11" s="47"/>
      <c r="P11" s="50"/>
      <c r="Q11" s="50"/>
      <c r="R11" s="50"/>
      <c r="S11" s="50"/>
      <c r="T11" s="51">
        <f t="shared" si="1"/>
        <v>0</v>
      </c>
      <c r="U11" s="51">
        <f t="shared" si="1"/>
        <v>0</v>
      </c>
      <c r="V11" s="51">
        <f t="shared" si="1"/>
        <v>0</v>
      </c>
      <c r="W11" s="51">
        <f t="shared" si="1"/>
        <v>0</v>
      </c>
      <c r="X11" s="51">
        <f t="shared" si="1"/>
        <v>0</v>
      </c>
      <c r="Y11" s="51">
        <f t="shared" si="2"/>
        <v>0</v>
      </c>
      <c r="Z11" s="49"/>
      <c r="AA11" s="49"/>
      <c r="AB11" s="15"/>
      <c r="AC11" s="15"/>
      <c r="AD11" s="15"/>
      <c r="AE11" s="15"/>
    </row>
    <row r="12" spans="1:193 16371:16383" x14ac:dyDescent="0.25">
      <c r="A12" s="143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205"/>
      <c r="O12" s="47"/>
      <c r="P12" s="50"/>
      <c r="Q12" s="50"/>
      <c r="R12" s="50"/>
      <c r="S12" s="50"/>
      <c r="T12" s="51">
        <f t="shared" si="1"/>
        <v>0</v>
      </c>
      <c r="U12" s="51">
        <f t="shared" si="1"/>
        <v>0</v>
      </c>
      <c r="V12" s="51">
        <f t="shared" si="1"/>
        <v>0</v>
      </c>
      <c r="W12" s="51">
        <f t="shared" si="1"/>
        <v>0</v>
      </c>
      <c r="X12" s="51">
        <f t="shared" si="1"/>
        <v>0</v>
      </c>
      <c r="Y12" s="51">
        <f t="shared" si="2"/>
        <v>0</v>
      </c>
      <c r="Z12" s="49"/>
      <c r="AA12" s="49"/>
      <c r="AB12" s="15"/>
      <c r="AC12" s="15"/>
      <c r="AD12" s="15"/>
      <c r="AE12" s="15"/>
    </row>
    <row r="13" spans="1:193 16371:16383" x14ac:dyDescent="0.25">
      <c r="A13" s="143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205"/>
      <c r="O13" s="47"/>
      <c r="P13" s="50"/>
      <c r="Q13" s="50"/>
      <c r="R13" s="50"/>
      <c r="S13" s="50"/>
      <c r="T13" s="51">
        <f t="shared" si="1"/>
        <v>0</v>
      </c>
      <c r="U13" s="51">
        <f t="shared" si="1"/>
        <v>0</v>
      </c>
      <c r="V13" s="51">
        <f t="shared" si="1"/>
        <v>0</v>
      </c>
      <c r="W13" s="51">
        <f t="shared" si="1"/>
        <v>0</v>
      </c>
      <c r="X13" s="51">
        <f t="shared" si="1"/>
        <v>0</v>
      </c>
      <c r="Y13" s="51">
        <f t="shared" si="2"/>
        <v>0</v>
      </c>
      <c r="Z13" s="49"/>
      <c r="AA13" s="49"/>
      <c r="AB13" s="15"/>
      <c r="AC13" s="15"/>
      <c r="AD13" s="15"/>
      <c r="AE13" s="15"/>
    </row>
    <row r="14" spans="1:193 16371:16383" x14ac:dyDescent="0.25">
      <c r="A14" s="143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205"/>
      <c r="O14" s="47"/>
      <c r="P14" s="50"/>
      <c r="Q14" s="50"/>
      <c r="R14" s="50"/>
      <c r="S14" s="50"/>
      <c r="T14" s="51">
        <f t="shared" si="1"/>
        <v>0</v>
      </c>
      <c r="U14" s="51">
        <f t="shared" si="1"/>
        <v>0</v>
      </c>
      <c r="V14" s="51">
        <f t="shared" si="1"/>
        <v>0</v>
      </c>
      <c r="W14" s="51">
        <f t="shared" si="1"/>
        <v>0</v>
      </c>
      <c r="X14" s="51">
        <f t="shared" si="1"/>
        <v>0</v>
      </c>
      <c r="Y14" s="51">
        <f t="shared" si="2"/>
        <v>0</v>
      </c>
      <c r="Z14" s="49"/>
      <c r="AA14" s="49"/>
      <c r="AB14" s="15"/>
      <c r="AC14" s="15"/>
      <c r="AD14" s="15"/>
      <c r="AE14" s="15"/>
    </row>
    <row r="15" spans="1:193 16371:16383" x14ac:dyDescent="0.25">
      <c r="A15" s="143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205"/>
      <c r="O15" s="47"/>
      <c r="P15" s="50"/>
      <c r="Q15" s="50"/>
      <c r="R15" s="50"/>
      <c r="S15" s="50"/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2"/>
        <v>0</v>
      </c>
      <c r="Z15" s="49"/>
      <c r="AA15" s="49"/>
      <c r="AB15" s="15"/>
      <c r="AC15" s="15"/>
      <c r="AD15" s="15"/>
      <c r="AE15" s="15"/>
    </row>
    <row r="16" spans="1:193 16371:16383" x14ac:dyDescent="0.25">
      <c r="A16" s="143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205"/>
      <c r="O16" s="47"/>
      <c r="P16" s="50"/>
      <c r="Q16" s="50"/>
      <c r="R16" s="50"/>
      <c r="S16" s="50"/>
      <c r="T16" s="51">
        <f t="shared" si="1"/>
        <v>0</v>
      </c>
      <c r="U16" s="51">
        <f t="shared" si="1"/>
        <v>0</v>
      </c>
      <c r="V16" s="51">
        <f t="shared" si="1"/>
        <v>0</v>
      </c>
      <c r="W16" s="51">
        <f t="shared" si="1"/>
        <v>0</v>
      </c>
      <c r="X16" s="51">
        <f t="shared" si="1"/>
        <v>0</v>
      </c>
      <c r="Y16" s="51">
        <f t="shared" si="2"/>
        <v>0</v>
      </c>
      <c r="Z16" s="49"/>
      <c r="AA16" s="49"/>
      <c r="AB16" s="15"/>
      <c r="AC16" s="15"/>
      <c r="AD16" s="15"/>
      <c r="AE16" s="15"/>
    </row>
    <row r="17" spans="1:118" x14ac:dyDescent="0.25">
      <c r="A17" s="143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205"/>
      <c r="O17" s="47"/>
      <c r="P17" s="50"/>
      <c r="Q17" s="50"/>
      <c r="R17" s="50"/>
      <c r="S17" s="50"/>
      <c r="T17" s="51">
        <f t="shared" si="1"/>
        <v>0</v>
      </c>
      <c r="U17" s="51">
        <f t="shared" si="1"/>
        <v>0</v>
      </c>
      <c r="V17" s="51">
        <f t="shared" si="1"/>
        <v>0</v>
      </c>
      <c r="W17" s="51">
        <f t="shared" si="1"/>
        <v>0</v>
      </c>
      <c r="X17" s="51">
        <f t="shared" si="1"/>
        <v>0</v>
      </c>
      <c r="Y17" s="51">
        <f t="shared" si="2"/>
        <v>0</v>
      </c>
      <c r="Z17" s="49"/>
      <c r="AA17" s="49"/>
      <c r="AB17" s="15"/>
      <c r="AC17" s="15"/>
      <c r="AD17" s="15"/>
      <c r="AE17" s="15"/>
    </row>
    <row r="18" spans="1:118" x14ac:dyDescent="0.25">
      <c r="A18" s="143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205"/>
      <c r="O18" s="47"/>
      <c r="P18" s="50"/>
      <c r="Q18" s="50"/>
      <c r="R18" s="50"/>
      <c r="S18" s="50"/>
      <c r="T18" s="51">
        <f t="shared" si="1"/>
        <v>0</v>
      </c>
      <c r="U18" s="51">
        <f t="shared" si="1"/>
        <v>0</v>
      </c>
      <c r="V18" s="51">
        <f t="shared" si="1"/>
        <v>0</v>
      </c>
      <c r="W18" s="51">
        <f t="shared" si="1"/>
        <v>0</v>
      </c>
      <c r="X18" s="51">
        <f t="shared" si="1"/>
        <v>0</v>
      </c>
      <c r="Y18" s="51">
        <f t="shared" si="2"/>
        <v>0</v>
      </c>
      <c r="Z18" s="49"/>
      <c r="AA18" s="49"/>
      <c r="AB18" s="15"/>
      <c r="AC18" s="15"/>
      <c r="AD18" s="15"/>
      <c r="AE18" s="15"/>
    </row>
    <row r="19" spans="1:118" x14ac:dyDescent="0.25">
      <c r="A19" s="143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205"/>
      <c r="O19" s="47"/>
      <c r="P19" s="50"/>
      <c r="Q19" s="50"/>
      <c r="R19" s="50"/>
      <c r="S19" s="50"/>
      <c r="T19" s="51">
        <f t="shared" si="1"/>
        <v>0</v>
      </c>
      <c r="U19" s="51">
        <f t="shared" si="1"/>
        <v>0</v>
      </c>
      <c r="V19" s="51">
        <f t="shared" si="1"/>
        <v>0</v>
      </c>
      <c r="W19" s="51">
        <f t="shared" si="1"/>
        <v>0</v>
      </c>
      <c r="X19" s="51">
        <f t="shared" si="1"/>
        <v>0</v>
      </c>
      <c r="Y19" s="51">
        <f t="shared" si="2"/>
        <v>0</v>
      </c>
      <c r="Z19" s="49"/>
      <c r="AA19" s="49"/>
      <c r="AB19" s="15"/>
      <c r="AC19" s="15"/>
      <c r="AD19" s="15"/>
      <c r="AE19" s="15"/>
    </row>
    <row r="20" spans="1:118" x14ac:dyDescent="0.25">
      <c r="A20" s="143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205"/>
      <c r="O20" s="47"/>
      <c r="P20" s="50"/>
      <c r="Q20" s="50"/>
      <c r="R20" s="50"/>
      <c r="S20" s="50"/>
      <c r="T20" s="51">
        <f t="shared" si="1"/>
        <v>0</v>
      </c>
      <c r="U20" s="51">
        <f t="shared" si="1"/>
        <v>0</v>
      </c>
      <c r="V20" s="51">
        <f t="shared" si="1"/>
        <v>0</v>
      </c>
      <c r="W20" s="51">
        <f t="shared" si="1"/>
        <v>0</v>
      </c>
      <c r="X20" s="51">
        <f t="shared" si="1"/>
        <v>0</v>
      </c>
      <c r="Y20" s="51">
        <f t="shared" si="2"/>
        <v>0</v>
      </c>
      <c r="Z20" s="49"/>
      <c r="AA20" s="49"/>
      <c r="AB20" s="15"/>
      <c r="AC20" s="15"/>
      <c r="AD20" s="15"/>
      <c r="AE20" s="15"/>
    </row>
    <row r="21" spans="1:118" x14ac:dyDescent="0.25">
      <c r="A21" s="143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205"/>
      <c r="O21" s="47"/>
      <c r="P21" s="50"/>
      <c r="Q21" s="50"/>
      <c r="R21" s="50"/>
      <c r="S21" s="50"/>
      <c r="T21" s="51">
        <f t="shared" si="1"/>
        <v>0</v>
      </c>
      <c r="U21" s="51">
        <f t="shared" si="1"/>
        <v>0</v>
      </c>
      <c r="V21" s="51">
        <f t="shared" si="1"/>
        <v>0</v>
      </c>
      <c r="W21" s="51">
        <f t="shared" si="1"/>
        <v>0</v>
      </c>
      <c r="X21" s="51">
        <f t="shared" si="1"/>
        <v>0</v>
      </c>
      <c r="Y21" s="51">
        <f t="shared" si="2"/>
        <v>0</v>
      </c>
      <c r="Z21" s="49"/>
      <c r="AA21" s="49"/>
      <c r="AB21" s="15"/>
      <c r="AC21" s="15"/>
      <c r="AD21" s="15"/>
      <c r="AE21" s="15"/>
    </row>
    <row r="22" spans="1:118" x14ac:dyDescent="0.25">
      <c r="A22" s="14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216"/>
      <c r="O22" s="47"/>
      <c r="P22" s="50"/>
      <c r="Q22" s="50"/>
      <c r="R22" s="50"/>
      <c r="S22" s="50"/>
      <c r="T22" s="51">
        <f t="shared" si="1"/>
        <v>0</v>
      </c>
      <c r="U22" s="51">
        <f t="shared" si="1"/>
        <v>0</v>
      </c>
      <c r="V22" s="51">
        <f t="shared" si="1"/>
        <v>0</v>
      </c>
      <c r="W22" s="51">
        <f t="shared" si="1"/>
        <v>0</v>
      </c>
      <c r="X22" s="51">
        <f t="shared" si="1"/>
        <v>0</v>
      </c>
      <c r="Y22" s="51">
        <f t="shared" ref="Y22" si="3">SUM(T22:X22)</f>
        <v>0</v>
      </c>
      <c r="Z22" s="49"/>
      <c r="AA22" s="49"/>
      <c r="AB22" s="15"/>
      <c r="AC22" s="15"/>
      <c r="AD22" s="15"/>
      <c r="AE22" s="15"/>
    </row>
    <row r="23" spans="1:118" x14ac:dyDescent="0.25">
      <c r="A23" s="143"/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18"/>
      <c r="O23" s="192"/>
      <c r="P23" s="193"/>
      <c r="Q23" s="193"/>
      <c r="R23" s="193"/>
      <c r="S23" s="193"/>
      <c r="T23" s="51">
        <f t="shared" ref="T23:X28" si="4">IF($N23="Pending",0,$N23*O23)</f>
        <v>0</v>
      </c>
      <c r="U23" s="51">
        <f t="shared" si="4"/>
        <v>0</v>
      </c>
      <c r="V23" s="51">
        <f t="shared" si="4"/>
        <v>0</v>
      </c>
      <c r="W23" s="51">
        <f t="shared" si="4"/>
        <v>0</v>
      </c>
      <c r="X23" s="51">
        <f t="shared" si="4"/>
        <v>0</v>
      </c>
      <c r="Y23" s="51">
        <f t="shared" si="2"/>
        <v>0</v>
      </c>
      <c r="Z23" s="189"/>
      <c r="AA23" s="189"/>
      <c r="AB23" s="268"/>
      <c r="AC23" s="268"/>
      <c r="AD23" s="268"/>
      <c r="AE23" s="268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  <c r="BI23" s="195"/>
      <c r="BJ23" s="195"/>
      <c r="BK23" s="195"/>
      <c r="BL23" s="195"/>
      <c r="BM23" s="195"/>
      <c r="BN23" s="195"/>
      <c r="BO23" s="195"/>
      <c r="BP23" s="195"/>
      <c r="BQ23" s="195"/>
      <c r="BR23" s="195"/>
      <c r="BS23" s="195"/>
      <c r="BT23" s="195"/>
      <c r="BU23" s="195"/>
      <c r="BV23" s="195"/>
      <c r="BW23" s="195"/>
      <c r="BX23" s="195"/>
      <c r="BY23" s="195"/>
      <c r="BZ23" s="195"/>
      <c r="CA23" s="195"/>
      <c r="CB23" s="195"/>
      <c r="CC23" s="195"/>
      <c r="CD23" s="195"/>
      <c r="CE23" s="195"/>
      <c r="CF23" s="195"/>
      <c r="CG23" s="195"/>
      <c r="CH23" s="195"/>
      <c r="CI23" s="195"/>
      <c r="CJ23" s="195"/>
      <c r="CK23" s="195"/>
      <c r="CL23" s="195"/>
      <c r="CM23" s="195"/>
      <c r="CN23" s="195"/>
      <c r="CO23" s="195"/>
      <c r="CP23" s="195"/>
      <c r="CQ23" s="195"/>
      <c r="CR23" s="195"/>
      <c r="CS23" s="195"/>
      <c r="CT23" s="195"/>
      <c r="CU23" s="195"/>
      <c r="CV23" s="195"/>
      <c r="CW23" s="195"/>
      <c r="CX23" s="195"/>
      <c r="CY23" s="195"/>
      <c r="CZ23" s="195"/>
      <c r="DA23" s="195"/>
      <c r="DB23" s="195"/>
      <c r="DC23" s="195"/>
      <c r="DD23" s="195"/>
      <c r="DE23" s="195"/>
      <c r="DF23" s="195"/>
      <c r="DG23" s="195"/>
      <c r="DH23" s="195"/>
      <c r="DI23" s="195"/>
      <c r="DJ23" s="195"/>
      <c r="DK23" s="195"/>
      <c r="DL23" s="195"/>
      <c r="DM23" s="195"/>
      <c r="DN23" s="195"/>
    </row>
    <row r="24" spans="1:118" x14ac:dyDescent="0.25">
      <c r="A24" s="143"/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18"/>
      <c r="O24" s="192"/>
      <c r="P24" s="193"/>
      <c r="Q24" s="193"/>
      <c r="R24" s="193"/>
      <c r="S24" s="193"/>
      <c r="T24" s="51">
        <f t="shared" si="4"/>
        <v>0</v>
      </c>
      <c r="U24" s="51">
        <f t="shared" si="4"/>
        <v>0</v>
      </c>
      <c r="V24" s="51">
        <f t="shared" si="4"/>
        <v>0</v>
      </c>
      <c r="W24" s="51">
        <f t="shared" si="4"/>
        <v>0</v>
      </c>
      <c r="X24" s="51">
        <f t="shared" si="4"/>
        <v>0</v>
      </c>
      <c r="Y24" s="51">
        <f t="shared" si="2"/>
        <v>0</v>
      </c>
      <c r="Z24" s="189"/>
      <c r="AA24" s="189"/>
      <c r="AB24" s="268"/>
      <c r="AC24" s="268"/>
      <c r="AD24" s="268"/>
      <c r="AE24" s="268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5"/>
      <c r="CB24" s="195"/>
      <c r="CC24" s="195"/>
      <c r="CD24" s="195"/>
      <c r="CE24" s="195"/>
      <c r="CF24" s="195"/>
      <c r="CG24" s="195"/>
      <c r="CH24" s="195"/>
      <c r="CI24" s="195"/>
      <c r="CJ24" s="195"/>
      <c r="CK24" s="195"/>
      <c r="CL24" s="195"/>
      <c r="CM24" s="195"/>
      <c r="CN24" s="195"/>
      <c r="CO24" s="195"/>
      <c r="CP24" s="195"/>
      <c r="CQ24" s="195"/>
      <c r="CR24" s="195"/>
      <c r="CS24" s="195"/>
      <c r="CT24" s="195"/>
      <c r="CU24" s="195"/>
      <c r="CV24" s="195"/>
      <c r="CW24" s="195"/>
      <c r="CX24" s="195"/>
      <c r="CY24" s="195"/>
      <c r="CZ24" s="195"/>
      <c r="DA24" s="195"/>
      <c r="DB24" s="195"/>
      <c r="DC24" s="195"/>
      <c r="DD24" s="195"/>
      <c r="DE24" s="195"/>
      <c r="DF24" s="195"/>
      <c r="DG24" s="195"/>
      <c r="DH24" s="195"/>
      <c r="DI24" s="195"/>
      <c r="DJ24" s="195"/>
      <c r="DK24" s="195"/>
      <c r="DL24" s="195"/>
      <c r="DM24" s="195"/>
      <c r="DN24" s="195"/>
    </row>
    <row r="25" spans="1:118" x14ac:dyDescent="0.25">
      <c r="A25" s="143"/>
      <c r="B25" s="48"/>
      <c r="C25" s="48"/>
      <c r="D25" s="48"/>
      <c r="E25" s="48"/>
      <c r="F25" s="47"/>
      <c r="G25" s="48"/>
      <c r="H25" s="48"/>
      <c r="I25" s="48"/>
      <c r="J25" s="48"/>
      <c r="K25" s="48"/>
      <c r="L25" s="48"/>
      <c r="M25" s="48"/>
      <c r="N25" s="48"/>
      <c r="O25" s="47"/>
      <c r="P25" s="50"/>
      <c r="Q25" s="50"/>
      <c r="R25" s="50"/>
      <c r="S25" s="50"/>
      <c r="T25" s="51">
        <f t="shared" si="4"/>
        <v>0</v>
      </c>
      <c r="U25" s="51">
        <f t="shared" si="4"/>
        <v>0</v>
      </c>
      <c r="V25" s="51">
        <f t="shared" si="4"/>
        <v>0</v>
      </c>
      <c r="W25" s="51">
        <f t="shared" si="4"/>
        <v>0</v>
      </c>
      <c r="X25" s="51">
        <f t="shared" si="4"/>
        <v>0</v>
      </c>
      <c r="Y25" s="51">
        <f t="shared" si="2"/>
        <v>0</v>
      </c>
      <c r="Z25" s="49"/>
      <c r="AA25" s="49"/>
      <c r="AB25" s="15"/>
      <c r="AC25" s="15"/>
      <c r="AD25" s="15"/>
      <c r="AE25" s="15"/>
    </row>
    <row r="26" spans="1:118" x14ac:dyDescent="0.25">
      <c r="A26" s="14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205"/>
      <c r="O26" s="47"/>
      <c r="P26" s="50"/>
      <c r="Q26" s="50"/>
      <c r="R26" s="50"/>
      <c r="S26" s="50"/>
      <c r="T26" s="51">
        <f t="shared" si="4"/>
        <v>0</v>
      </c>
      <c r="U26" s="51">
        <f t="shared" si="4"/>
        <v>0</v>
      </c>
      <c r="V26" s="51">
        <f t="shared" si="4"/>
        <v>0</v>
      </c>
      <c r="W26" s="51">
        <f t="shared" si="4"/>
        <v>0</v>
      </c>
      <c r="X26" s="51">
        <f t="shared" si="4"/>
        <v>0</v>
      </c>
      <c r="Y26" s="51">
        <f t="shared" si="2"/>
        <v>0</v>
      </c>
      <c r="Z26" s="49"/>
      <c r="AA26" s="49"/>
      <c r="AB26" s="15"/>
      <c r="AC26" s="15"/>
      <c r="AD26" s="15"/>
      <c r="AE26" s="15"/>
    </row>
    <row r="27" spans="1:118" x14ac:dyDescent="0.25">
      <c r="A27" s="14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205"/>
      <c r="O27" s="47"/>
      <c r="P27" s="50"/>
      <c r="Q27" s="50"/>
      <c r="R27" s="50"/>
      <c r="S27" s="50"/>
      <c r="T27" s="51">
        <f t="shared" si="4"/>
        <v>0</v>
      </c>
      <c r="U27" s="51">
        <f t="shared" si="4"/>
        <v>0</v>
      </c>
      <c r="V27" s="51">
        <f t="shared" si="4"/>
        <v>0</v>
      </c>
      <c r="W27" s="51">
        <f t="shared" si="4"/>
        <v>0</v>
      </c>
      <c r="X27" s="51">
        <f t="shared" si="4"/>
        <v>0</v>
      </c>
      <c r="Y27" s="51">
        <f t="shared" si="2"/>
        <v>0</v>
      </c>
      <c r="Z27" s="49"/>
      <c r="AA27" s="49"/>
      <c r="AB27" s="15"/>
      <c r="AC27" s="15"/>
      <c r="AD27" s="15"/>
      <c r="AE27" s="15"/>
    </row>
    <row r="28" spans="1:118" x14ac:dyDescent="0.25">
      <c r="A28" s="14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205"/>
      <c r="O28" s="47"/>
      <c r="P28" s="50"/>
      <c r="Q28" s="50"/>
      <c r="R28" s="50"/>
      <c r="S28" s="50"/>
      <c r="T28" s="51">
        <f t="shared" si="4"/>
        <v>0</v>
      </c>
      <c r="U28" s="51">
        <f t="shared" si="4"/>
        <v>0</v>
      </c>
      <c r="V28" s="51">
        <f t="shared" si="4"/>
        <v>0</v>
      </c>
      <c r="W28" s="51">
        <f t="shared" si="4"/>
        <v>0</v>
      </c>
      <c r="X28" s="51">
        <f t="shared" si="4"/>
        <v>0</v>
      </c>
      <c r="Y28" s="51">
        <f t="shared" si="2"/>
        <v>0</v>
      </c>
      <c r="Z28" s="49"/>
      <c r="AA28" s="49"/>
      <c r="AB28" s="15"/>
      <c r="AC28" s="15"/>
      <c r="AD28" s="15"/>
      <c r="AE28" s="15"/>
    </row>
    <row r="29" spans="1:118" x14ac:dyDescent="0.25">
      <c r="A29" s="14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205"/>
      <c r="O29" s="47"/>
      <c r="P29" s="50"/>
      <c r="Q29" s="50"/>
      <c r="R29" s="50"/>
      <c r="S29" s="50"/>
      <c r="T29" s="51">
        <f t="shared" ref="T29:X31" si="5">IF($N29="Pending",0,$N29*O29)</f>
        <v>0</v>
      </c>
      <c r="U29" s="51">
        <f t="shared" si="5"/>
        <v>0</v>
      </c>
      <c r="V29" s="51">
        <f t="shared" si="5"/>
        <v>0</v>
      </c>
      <c r="W29" s="51">
        <f t="shared" si="5"/>
        <v>0</v>
      </c>
      <c r="X29" s="51">
        <f t="shared" si="5"/>
        <v>0</v>
      </c>
      <c r="Y29" s="51">
        <f t="shared" ref="Y29:Y31" si="6">SUM(T29:X29)</f>
        <v>0</v>
      </c>
      <c r="Z29" s="49"/>
      <c r="AA29" s="49"/>
      <c r="AB29" s="15"/>
      <c r="AC29" s="15"/>
      <c r="AD29" s="15"/>
      <c r="AE29" s="15"/>
    </row>
    <row r="30" spans="1:118" x14ac:dyDescent="0.25">
      <c r="A30" s="14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205"/>
      <c r="O30" s="47"/>
      <c r="P30" s="50"/>
      <c r="Q30" s="50"/>
      <c r="R30" s="50"/>
      <c r="S30" s="50"/>
      <c r="T30" s="51">
        <f t="shared" si="5"/>
        <v>0</v>
      </c>
      <c r="U30" s="51">
        <f t="shared" si="5"/>
        <v>0</v>
      </c>
      <c r="V30" s="51">
        <f t="shared" si="5"/>
        <v>0</v>
      </c>
      <c r="W30" s="51">
        <f t="shared" si="5"/>
        <v>0</v>
      </c>
      <c r="X30" s="51">
        <f t="shared" si="5"/>
        <v>0</v>
      </c>
      <c r="Y30" s="51">
        <f t="shared" si="6"/>
        <v>0</v>
      </c>
      <c r="Z30" s="49"/>
      <c r="AA30" s="49"/>
      <c r="AB30" s="15"/>
      <c r="AC30" s="15"/>
      <c r="AD30" s="15"/>
      <c r="AE30" s="15"/>
    </row>
    <row r="31" spans="1:118" x14ac:dyDescent="0.25">
      <c r="A31" s="14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205"/>
      <c r="O31" s="47"/>
      <c r="P31" s="50"/>
      <c r="Q31" s="50"/>
      <c r="R31" s="50"/>
      <c r="S31" s="50"/>
      <c r="T31" s="51">
        <f t="shared" si="5"/>
        <v>0</v>
      </c>
      <c r="U31" s="51">
        <f t="shared" si="5"/>
        <v>0</v>
      </c>
      <c r="V31" s="51">
        <f t="shared" si="5"/>
        <v>0</v>
      </c>
      <c r="W31" s="51">
        <f t="shared" si="5"/>
        <v>0</v>
      </c>
      <c r="X31" s="51">
        <f t="shared" si="5"/>
        <v>0</v>
      </c>
      <c r="Y31" s="51">
        <f t="shared" si="6"/>
        <v>0</v>
      </c>
      <c r="Z31" s="49"/>
      <c r="AA31" s="49"/>
      <c r="AB31" s="15"/>
      <c r="AC31" s="15"/>
      <c r="AD31" s="15"/>
      <c r="AE31" s="15"/>
    </row>
    <row r="32" spans="1:118" x14ac:dyDescent="0.25">
      <c r="A32" s="14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7"/>
      <c r="P32" s="50"/>
      <c r="Q32" s="50"/>
      <c r="R32" s="50"/>
      <c r="S32" s="50"/>
      <c r="T32" s="51">
        <f t="shared" ref="T32:X38" si="7">IF($N32="Pending",0,$N32*O32)</f>
        <v>0</v>
      </c>
      <c r="U32" s="51">
        <f t="shared" si="7"/>
        <v>0</v>
      </c>
      <c r="V32" s="51">
        <f t="shared" si="7"/>
        <v>0</v>
      </c>
      <c r="W32" s="51">
        <f t="shared" si="7"/>
        <v>0</v>
      </c>
      <c r="X32" s="51">
        <f t="shared" si="7"/>
        <v>0</v>
      </c>
      <c r="Y32" s="51">
        <f t="shared" ref="Y32:Y42" si="8">SUM(T32:X32)</f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7"/>
      <c r="P33" s="50"/>
      <c r="Q33" s="50"/>
      <c r="R33" s="50"/>
      <c r="S33" s="50"/>
      <c r="T33" s="51">
        <f t="shared" si="7"/>
        <v>0</v>
      </c>
      <c r="U33" s="51">
        <f t="shared" si="7"/>
        <v>0</v>
      </c>
      <c r="V33" s="51">
        <f t="shared" si="7"/>
        <v>0</v>
      </c>
      <c r="W33" s="51">
        <f t="shared" si="7"/>
        <v>0</v>
      </c>
      <c r="X33" s="51">
        <f t="shared" si="7"/>
        <v>0</v>
      </c>
      <c r="Y33" s="51">
        <f t="shared" si="8"/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7"/>
      <c r="P34" s="50"/>
      <c r="Q34" s="50"/>
      <c r="R34" s="50"/>
      <c r="S34" s="50"/>
      <c r="T34" s="51">
        <f t="shared" si="7"/>
        <v>0</v>
      </c>
      <c r="U34" s="51">
        <f t="shared" si="7"/>
        <v>0</v>
      </c>
      <c r="V34" s="51">
        <f t="shared" si="7"/>
        <v>0</v>
      </c>
      <c r="W34" s="51">
        <f t="shared" si="7"/>
        <v>0</v>
      </c>
      <c r="X34" s="51">
        <f t="shared" si="7"/>
        <v>0</v>
      </c>
      <c r="Y34" s="51">
        <f t="shared" si="8"/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7"/>
      <c r="P35" s="50"/>
      <c r="Q35" s="50"/>
      <c r="R35" s="50"/>
      <c r="S35" s="50"/>
      <c r="T35" s="51">
        <f t="shared" si="7"/>
        <v>0</v>
      </c>
      <c r="U35" s="51">
        <f t="shared" si="7"/>
        <v>0</v>
      </c>
      <c r="V35" s="51">
        <f t="shared" si="7"/>
        <v>0</v>
      </c>
      <c r="W35" s="51">
        <f t="shared" si="7"/>
        <v>0</v>
      </c>
      <c r="X35" s="51">
        <f t="shared" si="7"/>
        <v>0</v>
      </c>
      <c r="Y35" s="51">
        <f t="shared" si="8"/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7"/>
      <c r="P36" s="50"/>
      <c r="Q36" s="50"/>
      <c r="R36" s="50"/>
      <c r="S36" s="50"/>
      <c r="T36" s="51">
        <f t="shared" si="7"/>
        <v>0</v>
      </c>
      <c r="U36" s="51">
        <f t="shared" si="7"/>
        <v>0</v>
      </c>
      <c r="V36" s="51">
        <f t="shared" si="7"/>
        <v>0</v>
      </c>
      <c r="W36" s="51">
        <f t="shared" si="7"/>
        <v>0</v>
      </c>
      <c r="X36" s="51">
        <f t="shared" si="7"/>
        <v>0</v>
      </c>
      <c r="Y36" s="51">
        <f t="shared" si="8"/>
        <v>0</v>
      </c>
      <c r="Z36" s="49"/>
      <c r="AA36" s="49"/>
      <c r="AB36" s="15"/>
      <c r="AC36" s="15"/>
      <c r="AD36" s="15"/>
      <c r="AE36" s="15"/>
    </row>
    <row r="37" spans="1:31" x14ac:dyDescent="0.25">
      <c r="A37" s="143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7"/>
      <c r="P37" s="50"/>
      <c r="Q37" s="50"/>
      <c r="R37" s="50"/>
      <c r="S37" s="50"/>
      <c r="T37" s="51">
        <f t="shared" si="7"/>
        <v>0</v>
      </c>
      <c r="U37" s="51">
        <f t="shared" si="7"/>
        <v>0</v>
      </c>
      <c r="V37" s="51">
        <f t="shared" si="7"/>
        <v>0</v>
      </c>
      <c r="W37" s="51">
        <f t="shared" si="7"/>
        <v>0</v>
      </c>
      <c r="X37" s="51">
        <f t="shared" si="7"/>
        <v>0</v>
      </c>
      <c r="Y37" s="51">
        <f t="shared" si="8"/>
        <v>0</v>
      </c>
      <c r="Z37" s="49"/>
      <c r="AA37" s="49"/>
      <c r="AB37" s="15"/>
      <c r="AC37" s="15"/>
      <c r="AD37" s="15"/>
      <c r="AE37" s="15"/>
    </row>
    <row r="38" spans="1:31" x14ac:dyDescent="0.25">
      <c r="A38" s="14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7"/>
      <c r="P38" s="50"/>
      <c r="Q38" s="50"/>
      <c r="R38" s="50"/>
      <c r="S38" s="50"/>
      <c r="T38" s="51">
        <f t="shared" si="7"/>
        <v>0</v>
      </c>
      <c r="U38" s="51">
        <f t="shared" si="7"/>
        <v>0</v>
      </c>
      <c r="V38" s="51">
        <f t="shared" si="7"/>
        <v>0</v>
      </c>
      <c r="W38" s="51">
        <f t="shared" si="7"/>
        <v>0</v>
      </c>
      <c r="X38" s="51">
        <f t="shared" si="7"/>
        <v>0</v>
      </c>
      <c r="Y38" s="51">
        <f t="shared" si="8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7"/>
      <c r="P39" s="50"/>
      <c r="Q39" s="50"/>
      <c r="R39" s="50"/>
      <c r="S39" s="50"/>
      <c r="T39" s="51">
        <f t="shared" ref="T39:X43" si="9">IF($N39="Pending",0,$N39*O39)</f>
        <v>0</v>
      </c>
      <c r="U39" s="51">
        <f t="shared" si="9"/>
        <v>0</v>
      </c>
      <c r="V39" s="51">
        <f t="shared" si="9"/>
        <v>0</v>
      </c>
      <c r="W39" s="51">
        <f t="shared" si="9"/>
        <v>0</v>
      </c>
      <c r="X39" s="51">
        <f t="shared" si="9"/>
        <v>0</v>
      </c>
      <c r="Y39" s="51">
        <f t="shared" si="8"/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7"/>
      <c r="P40" s="50"/>
      <c r="Q40" s="50"/>
      <c r="R40" s="50"/>
      <c r="S40" s="50"/>
      <c r="T40" s="51">
        <f t="shared" si="9"/>
        <v>0</v>
      </c>
      <c r="U40" s="51">
        <f t="shared" si="9"/>
        <v>0</v>
      </c>
      <c r="V40" s="51">
        <f t="shared" si="9"/>
        <v>0</v>
      </c>
      <c r="W40" s="51">
        <f t="shared" si="9"/>
        <v>0</v>
      </c>
      <c r="X40" s="51">
        <f t="shared" si="9"/>
        <v>0</v>
      </c>
      <c r="Y40" s="51">
        <f t="shared" si="8"/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7"/>
      <c r="P41" s="50"/>
      <c r="Q41" s="50"/>
      <c r="R41" s="50"/>
      <c r="S41" s="50"/>
      <c r="T41" s="51">
        <f t="shared" si="9"/>
        <v>0</v>
      </c>
      <c r="U41" s="51">
        <f t="shared" si="9"/>
        <v>0</v>
      </c>
      <c r="V41" s="51">
        <f t="shared" si="9"/>
        <v>0</v>
      </c>
      <c r="W41" s="51">
        <f t="shared" si="9"/>
        <v>0</v>
      </c>
      <c r="X41" s="51">
        <f t="shared" si="9"/>
        <v>0</v>
      </c>
      <c r="Y41" s="51">
        <f t="shared" si="8"/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7"/>
      <c r="P42" s="50"/>
      <c r="Q42" s="50"/>
      <c r="R42" s="50"/>
      <c r="S42" s="50"/>
      <c r="T42" s="51">
        <f t="shared" si="9"/>
        <v>0</v>
      </c>
      <c r="U42" s="51">
        <f t="shared" si="9"/>
        <v>0</v>
      </c>
      <c r="V42" s="51">
        <f t="shared" si="9"/>
        <v>0</v>
      </c>
      <c r="W42" s="51">
        <f t="shared" si="9"/>
        <v>0</v>
      </c>
      <c r="X42" s="51">
        <f t="shared" si="9"/>
        <v>0</v>
      </c>
      <c r="Y42" s="51">
        <f t="shared" si="8"/>
        <v>0</v>
      </c>
      <c r="Z42" s="49"/>
      <c r="AA42" s="49"/>
      <c r="AB42" s="15"/>
      <c r="AC42" s="15"/>
      <c r="AD42" s="15"/>
      <c r="AE42" s="15"/>
    </row>
    <row r="43" spans="1:31" x14ac:dyDescent="0.25">
      <c r="A43" s="143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7"/>
      <c r="P43" s="50"/>
      <c r="Q43" s="50"/>
      <c r="R43" s="50"/>
      <c r="S43" s="50"/>
      <c r="T43" s="51">
        <f t="shared" si="9"/>
        <v>0</v>
      </c>
      <c r="U43" s="51">
        <f t="shared" si="9"/>
        <v>0</v>
      </c>
      <c r="V43" s="51">
        <f t="shared" si="9"/>
        <v>0</v>
      </c>
      <c r="W43" s="51">
        <f t="shared" si="9"/>
        <v>0</v>
      </c>
      <c r="X43" s="51">
        <f t="shared" si="9"/>
        <v>0</v>
      </c>
      <c r="Y43" s="51">
        <f t="shared" ref="Y43" si="10">SUM(T43:X43)</f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7"/>
      <c r="P44" s="50"/>
      <c r="Q44" s="50"/>
      <c r="R44" s="50"/>
      <c r="S44" s="50"/>
      <c r="T44" s="51">
        <f t="shared" ref="T44:X74" si="11">IF($N44="Pending",0,$N44*O44)</f>
        <v>0</v>
      </c>
      <c r="U44" s="51">
        <f t="shared" si="11"/>
        <v>0</v>
      </c>
      <c r="V44" s="51">
        <f t="shared" si="11"/>
        <v>0</v>
      </c>
      <c r="W44" s="51">
        <f t="shared" si="11"/>
        <v>0</v>
      </c>
      <c r="X44" s="51">
        <f t="shared" si="11"/>
        <v>0</v>
      </c>
      <c r="Y44" s="51">
        <f t="shared" ref="Y44:Y70" si="12">SUM(T44:X44)</f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7"/>
      <c r="P45" s="50"/>
      <c r="Q45" s="50"/>
      <c r="R45" s="50"/>
      <c r="S45" s="50"/>
      <c r="T45" s="51">
        <f t="shared" si="11"/>
        <v>0</v>
      </c>
      <c r="U45" s="51">
        <f t="shared" si="11"/>
        <v>0</v>
      </c>
      <c r="V45" s="51">
        <f t="shared" si="11"/>
        <v>0</v>
      </c>
      <c r="W45" s="51">
        <f t="shared" si="11"/>
        <v>0</v>
      </c>
      <c r="X45" s="51">
        <f t="shared" si="11"/>
        <v>0</v>
      </c>
      <c r="Y45" s="51">
        <f t="shared" si="12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7"/>
      <c r="P46" s="50"/>
      <c r="Q46" s="50"/>
      <c r="R46" s="50"/>
      <c r="S46" s="50"/>
      <c r="T46" s="51">
        <f t="shared" si="11"/>
        <v>0</v>
      </c>
      <c r="U46" s="51">
        <f t="shared" si="11"/>
        <v>0</v>
      </c>
      <c r="V46" s="51">
        <f t="shared" si="11"/>
        <v>0</v>
      </c>
      <c r="W46" s="51">
        <f t="shared" si="11"/>
        <v>0</v>
      </c>
      <c r="X46" s="51">
        <f t="shared" si="11"/>
        <v>0</v>
      </c>
      <c r="Y46" s="51">
        <f t="shared" si="12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7"/>
      <c r="P47" s="50"/>
      <c r="Q47" s="50"/>
      <c r="R47" s="50"/>
      <c r="S47" s="50"/>
      <c r="T47" s="51">
        <f t="shared" si="11"/>
        <v>0</v>
      </c>
      <c r="U47" s="51">
        <f t="shared" si="11"/>
        <v>0</v>
      </c>
      <c r="V47" s="51">
        <f t="shared" si="11"/>
        <v>0</v>
      </c>
      <c r="W47" s="51">
        <f t="shared" si="11"/>
        <v>0</v>
      </c>
      <c r="X47" s="51">
        <f t="shared" si="11"/>
        <v>0</v>
      </c>
      <c r="Y47" s="51">
        <f t="shared" si="12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7"/>
      <c r="P48" s="50"/>
      <c r="Q48" s="50"/>
      <c r="R48" s="50"/>
      <c r="S48" s="50"/>
      <c r="T48" s="51">
        <f t="shared" si="11"/>
        <v>0</v>
      </c>
      <c r="U48" s="51">
        <f t="shared" si="11"/>
        <v>0</v>
      </c>
      <c r="V48" s="51">
        <f t="shared" si="11"/>
        <v>0</v>
      </c>
      <c r="W48" s="51">
        <f t="shared" si="11"/>
        <v>0</v>
      </c>
      <c r="X48" s="51">
        <f t="shared" si="11"/>
        <v>0</v>
      </c>
      <c r="Y48" s="51">
        <f t="shared" si="12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7"/>
      <c r="P49" s="50"/>
      <c r="Q49" s="50"/>
      <c r="R49" s="50"/>
      <c r="S49" s="50"/>
      <c r="T49" s="51">
        <f t="shared" si="11"/>
        <v>0</v>
      </c>
      <c r="U49" s="51">
        <f t="shared" si="11"/>
        <v>0</v>
      </c>
      <c r="V49" s="51">
        <f t="shared" si="11"/>
        <v>0</v>
      </c>
      <c r="W49" s="51">
        <f t="shared" si="11"/>
        <v>0</v>
      </c>
      <c r="X49" s="51">
        <f t="shared" si="11"/>
        <v>0</v>
      </c>
      <c r="Y49" s="51">
        <f t="shared" si="12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7"/>
      <c r="P50" s="50"/>
      <c r="Q50" s="50"/>
      <c r="R50" s="50"/>
      <c r="S50" s="50"/>
      <c r="T50" s="51">
        <f t="shared" si="11"/>
        <v>0</v>
      </c>
      <c r="U50" s="51">
        <f t="shared" si="11"/>
        <v>0</v>
      </c>
      <c r="V50" s="51">
        <f t="shared" si="11"/>
        <v>0</v>
      </c>
      <c r="W50" s="51">
        <f t="shared" si="11"/>
        <v>0</v>
      </c>
      <c r="X50" s="51">
        <f t="shared" si="11"/>
        <v>0</v>
      </c>
      <c r="Y50" s="51">
        <f t="shared" si="12"/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7"/>
      <c r="P51" s="50"/>
      <c r="Q51" s="50"/>
      <c r="R51" s="50"/>
      <c r="S51" s="50"/>
      <c r="T51" s="51">
        <f t="shared" si="11"/>
        <v>0</v>
      </c>
      <c r="U51" s="51">
        <f t="shared" si="11"/>
        <v>0</v>
      </c>
      <c r="V51" s="51">
        <f t="shared" si="11"/>
        <v>0</v>
      </c>
      <c r="W51" s="51">
        <f t="shared" si="11"/>
        <v>0</v>
      </c>
      <c r="X51" s="51">
        <f t="shared" si="11"/>
        <v>0</v>
      </c>
      <c r="Y51" s="51">
        <f t="shared" si="12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7"/>
      <c r="P52" s="50"/>
      <c r="Q52" s="50"/>
      <c r="R52" s="50"/>
      <c r="S52" s="50"/>
      <c r="T52" s="51">
        <f t="shared" si="11"/>
        <v>0</v>
      </c>
      <c r="U52" s="51">
        <f t="shared" si="11"/>
        <v>0</v>
      </c>
      <c r="V52" s="51">
        <f t="shared" si="11"/>
        <v>0</v>
      </c>
      <c r="W52" s="51">
        <f t="shared" si="11"/>
        <v>0</v>
      </c>
      <c r="X52" s="51">
        <f t="shared" si="11"/>
        <v>0</v>
      </c>
      <c r="Y52" s="51">
        <f t="shared" si="12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7"/>
      <c r="P53" s="50"/>
      <c r="Q53" s="50"/>
      <c r="R53" s="50"/>
      <c r="S53" s="50"/>
      <c r="T53" s="51">
        <f t="shared" si="11"/>
        <v>0</v>
      </c>
      <c r="U53" s="51">
        <f t="shared" si="11"/>
        <v>0</v>
      </c>
      <c r="V53" s="51">
        <f t="shared" si="11"/>
        <v>0</v>
      </c>
      <c r="W53" s="51">
        <f t="shared" si="11"/>
        <v>0</v>
      </c>
      <c r="X53" s="51">
        <f t="shared" si="11"/>
        <v>0</v>
      </c>
      <c r="Y53" s="51">
        <f t="shared" si="12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7"/>
      <c r="P54" s="50"/>
      <c r="Q54" s="50"/>
      <c r="R54" s="50"/>
      <c r="S54" s="50"/>
      <c r="T54" s="51">
        <f t="shared" si="11"/>
        <v>0</v>
      </c>
      <c r="U54" s="51">
        <f t="shared" si="11"/>
        <v>0</v>
      </c>
      <c r="V54" s="51">
        <f t="shared" si="11"/>
        <v>0</v>
      </c>
      <c r="W54" s="51">
        <f t="shared" si="11"/>
        <v>0</v>
      </c>
      <c r="X54" s="51">
        <f t="shared" si="11"/>
        <v>0</v>
      </c>
      <c r="Y54" s="51">
        <f t="shared" si="12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7"/>
      <c r="P55" s="50"/>
      <c r="Q55" s="50"/>
      <c r="R55" s="50"/>
      <c r="S55" s="50"/>
      <c r="T55" s="51">
        <f t="shared" si="11"/>
        <v>0</v>
      </c>
      <c r="U55" s="51">
        <f t="shared" si="11"/>
        <v>0</v>
      </c>
      <c r="V55" s="51">
        <f t="shared" si="11"/>
        <v>0</v>
      </c>
      <c r="W55" s="51">
        <f t="shared" si="11"/>
        <v>0</v>
      </c>
      <c r="X55" s="51">
        <f t="shared" si="11"/>
        <v>0</v>
      </c>
      <c r="Y55" s="51">
        <f t="shared" si="12"/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7"/>
      <c r="P56" s="50"/>
      <c r="Q56" s="50"/>
      <c r="R56" s="50"/>
      <c r="S56" s="50"/>
      <c r="T56" s="51">
        <f t="shared" si="11"/>
        <v>0</v>
      </c>
      <c r="U56" s="51">
        <f t="shared" si="11"/>
        <v>0</v>
      </c>
      <c r="V56" s="51">
        <f t="shared" si="11"/>
        <v>0</v>
      </c>
      <c r="W56" s="51">
        <f t="shared" si="11"/>
        <v>0</v>
      </c>
      <c r="X56" s="51">
        <f t="shared" si="11"/>
        <v>0</v>
      </c>
      <c r="Y56" s="51">
        <f t="shared" si="12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7"/>
      <c r="P57" s="50"/>
      <c r="Q57" s="50"/>
      <c r="R57" s="50"/>
      <c r="S57" s="50"/>
      <c r="T57" s="51">
        <f t="shared" si="11"/>
        <v>0</v>
      </c>
      <c r="U57" s="51">
        <f t="shared" si="11"/>
        <v>0</v>
      </c>
      <c r="V57" s="51">
        <f t="shared" si="11"/>
        <v>0</v>
      </c>
      <c r="W57" s="51">
        <f t="shared" si="11"/>
        <v>0</v>
      </c>
      <c r="X57" s="51">
        <f t="shared" si="11"/>
        <v>0</v>
      </c>
      <c r="Y57" s="51">
        <f t="shared" si="12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7"/>
      <c r="P58" s="50"/>
      <c r="Q58" s="50"/>
      <c r="R58" s="50"/>
      <c r="S58" s="50"/>
      <c r="T58" s="51">
        <f t="shared" si="11"/>
        <v>0</v>
      </c>
      <c r="U58" s="51">
        <f t="shared" si="11"/>
        <v>0</v>
      </c>
      <c r="V58" s="51">
        <f t="shared" si="11"/>
        <v>0</v>
      </c>
      <c r="W58" s="51">
        <f t="shared" si="11"/>
        <v>0</v>
      </c>
      <c r="X58" s="51">
        <f t="shared" si="11"/>
        <v>0</v>
      </c>
      <c r="Y58" s="51">
        <f t="shared" si="12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7"/>
      <c r="P59" s="50"/>
      <c r="Q59" s="50"/>
      <c r="R59" s="50"/>
      <c r="S59" s="50"/>
      <c r="T59" s="51">
        <f t="shared" si="11"/>
        <v>0</v>
      </c>
      <c r="U59" s="51">
        <f t="shared" si="11"/>
        <v>0</v>
      </c>
      <c r="V59" s="51">
        <f t="shared" si="11"/>
        <v>0</v>
      </c>
      <c r="W59" s="51">
        <f t="shared" si="11"/>
        <v>0</v>
      </c>
      <c r="X59" s="51">
        <f t="shared" si="11"/>
        <v>0</v>
      </c>
      <c r="Y59" s="51">
        <f t="shared" si="12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7"/>
      <c r="P60" s="50"/>
      <c r="Q60" s="50"/>
      <c r="R60" s="50"/>
      <c r="S60" s="50"/>
      <c r="T60" s="51">
        <f t="shared" si="11"/>
        <v>0</v>
      </c>
      <c r="U60" s="51">
        <f t="shared" si="11"/>
        <v>0</v>
      </c>
      <c r="V60" s="51">
        <f t="shared" si="11"/>
        <v>0</v>
      </c>
      <c r="W60" s="51">
        <f t="shared" si="11"/>
        <v>0</v>
      </c>
      <c r="X60" s="51">
        <f t="shared" si="11"/>
        <v>0</v>
      </c>
      <c r="Y60" s="51">
        <f t="shared" si="12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7"/>
      <c r="P61" s="50"/>
      <c r="Q61" s="50"/>
      <c r="R61" s="50"/>
      <c r="S61" s="50"/>
      <c r="T61" s="51">
        <f t="shared" si="11"/>
        <v>0</v>
      </c>
      <c r="U61" s="51">
        <f t="shared" si="11"/>
        <v>0</v>
      </c>
      <c r="V61" s="51">
        <f t="shared" si="11"/>
        <v>0</v>
      </c>
      <c r="W61" s="51">
        <f t="shared" si="11"/>
        <v>0</v>
      </c>
      <c r="X61" s="51">
        <f t="shared" si="11"/>
        <v>0</v>
      </c>
      <c r="Y61" s="51">
        <f t="shared" si="12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7"/>
      <c r="P62" s="50"/>
      <c r="Q62" s="50"/>
      <c r="R62" s="50"/>
      <c r="S62" s="50"/>
      <c r="T62" s="51">
        <f t="shared" si="11"/>
        <v>0</v>
      </c>
      <c r="U62" s="51">
        <f t="shared" si="11"/>
        <v>0</v>
      </c>
      <c r="V62" s="51">
        <f t="shared" si="11"/>
        <v>0</v>
      </c>
      <c r="W62" s="51">
        <f t="shared" si="11"/>
        <v>0</v>
      </c>
      <c r="X62" s="51">
        <f t="shared" si="11"/>
        <v>0</v>
      </c>
      <c r="Y62" s="51">
        <f t="shared" si="12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7"/>
      <c r="P63" s="50"/>
      <c r="Q63" s="50"/>
      <c r="R63" s="50"/>
      <c r="S63" s="50"/>
      <c r="T63" s="51">
        <f t="shared" si="11"/>
        <v>0</v>
      </c>
      <c r="U63" s="51">
        <f t="shared" si="11"/>
        <v>0</v>
      </c>
      <c r="V63" s="51">
        <f t="shared" si="11"/>
        <v>0</v>
      </c>
      <c r="W63" s="51">
        <f t="shared" si="11"/>
        <v>0</v>
      </c>
      <c r="X63" s="51">
        <f t="shared" si="11"/>
        <v>0</v>
      </c>
      <c r="Y63" s="51">
        <f t="shared" si="12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7"/>
      <c r="P64" s="50"/>
      <c r="Q64" s="50"/>
      <c r="R64" s="50"/>
      <c r="S64" s="50"/>
      <c r="T64" s="51">
        <f t="shared" si="11"/>
        <v>0</v>
      </c>
      <c r="U64" s="51">
        <f t="shared" si="11"/>
        <v>0</v>
      </c>
      <c r="V64" s="51">
        <f t="shared" si="11"/>
        <v>0</v>
      </c>
      <c r="W64" s="51">
        <f t="shared" si="11"/>
        <v>0</v>
      </c>
      <c r="X64" s="51">
        <f t="shared" si="11"/>
        <v>0</v>
      </c>
      <c r="Y64" s="51">
        <f t="shared" si="12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7"/>
      <c r="P65" s="50"/>
      <c r="Q65" s="50"/>
      <c r="R65" s="50"/>
      <c r="S65" s="50"/>
      <c r="T65" s="51">
        <f t="shared" si="11"/>
        <v>0</v>
      </c>
      <c r="U65" s="51">
        <f t="shared" si="11"/>
        <v>0</v>
      </c>
      <c r="V65" s="51">
        <f t="shared" si="11"/>
        <v>0</v>
      </c>
      <c r="W65" s="51">
        <f t="shared" si="11"/>
        <v>0</v>
      </c>
      <c r="X65" s="51">
        <f t="shared" si="11"/>
        <v>0</v>
      </c>
      <c r="Y65" s="51">
        <f t="shared" si="12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7"/>
      <c r="P66" s="50"/>
      <c r="Q66" s="50"/>
      <c r="R66" s="50"/>
      <c r="S66" s="50"/>
      <c r="T66" s="51">
        <f t="shared" si="11"/>
        <v>0</v>
      </c>
      <c r="U66" s="51">
        <f t="shared" si="11"/>
        <v>0</v>
      </c>
      <c r="V66" s="51">
        <f t="shared" si="11"/>
        <v>0</v>
      </c>
      <c r="W66" s="51">
        <f t="shared" si="11"/>
        <v>0</v>
      </c>
      <c r="X66" s="51">
        <f t="shared" si="11"/>
        <v>0</v>
      </c>
      <c r="Y66" s="51">
        <f t="shared" si="12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7"/>
      <c r="P67" s="50"/>
      <c r="Q67" s="50"/>
      <c r="R67" s="50"/>
      <c r="S67" s="50"/>
      <c r="T67" s="51">
        <f t="shared" si="11"/>
        <v>0</v>
      </c>
      <c r="U67" s="51">
        <f t="shared" si="11"/>
        <v>0</v>
      </c>
      <c r="V67" s="51">
        <f t="shared" si="11"/>
        <v>0</v>
      </c>
      <c r="W67" s="51">
        <f t="shared" si="11"/>
        <v>0</v>
      </c>
      <c r="X67" s="51">
        <f t="shared" si="11"/>
        <v>0</v>
      </c>
      <c r="Y67" s="51">
        <f t="shared" si="12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7"/>
      <c r="P68" s="50"/>
      <c r="Q68" s="50"/>
      <c r="R68" s="50"/>
      <c r="S68" s="50"/>
      <c r="T68" s="51">
        <f t="shared" si="11"/>
        <v>0</v>
      </c>
      <c r="U68" s="51">
        <f t="shared" si="11"/>
        <v>0</v>
      </c>
      <c r="V68" s="51">
        <f t="shared" si="11"/>
        <v>0</v>
      </c>
      <c r="W68" s="51">
        <f t="shared" si="11"/>
        <v>0</v>
      </c>
      <c r="X68" s="51">
        <f t="shared" si="11"/>
        <v>0</v>
      </c>
      <c r="Y68" s="51">
        <f t="shared" si="12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7"/>
      <c r="P69" s="50"/>
      <c r="Q69" s="50"/>
      <c r="R69" s="50"/>
      <c r="S69" s="50"/>
      <c r="T69" s="51">
        <f t="shared" si="11"/>
        <v>0</v>
      </c>
      <c r="U69" s="51">
        <f t="shared" si="11"/>
        <v>0</v>
      </c>
      <c r="V69" s="51">
        <f t="shared" si="11"/>
        <v>0</v>
      </c>
      <c r="W69" s="51">
        <f t="shared" si="11"/>
        <v>0</v>
      </c>
      <c r="X69" s="51">
        <f t="shared" si="11"/>
        <v>0</v>
      </c>
      <c r="Y69" s="51">
        <f t="shared" si="12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7"/>
      <c r="P70" s="50"/>
      <c r="Q70" s="50"/>
      <c r="R70" s="50"/>
      <c r="S70" s="50"/>
      <c r="T70" s="51">
        <f t="shared" si="11"/>
        <v>0</v>
      </c>
      <c r="U70" s="51">
        <f t="shared" si="11"/>
        <v>0</v>
      </c>
      <c r="V70" s="51">
        <f t="shared" si="11"/>
        <v>0</v>
      </c>
      <c r="W70" s="51">
        <f t="shared" si="11"/>
        <v>0</v>
      </c>
      <c r="X70" s="51">
        <f t="shared" si="11"/>
        <v>0</v>
      </c>
      <c r="Y70" s="51">
        <f t="shared" si="12"/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7"/>
      <c r="P71" s="50"/>
      <c r="Q71" s="50"/>
      <c r="R71" s="50"/>
      <c r="S71" s="50"/>
      <c r="T71" s="51">
        <f t="shared" si="11"/>
        <v>0</v>
      </c>
      <c r="U71" s="51">
        <f t="shared" si="11"/>
        <v>0</v>
      </c>
      <c r="V71" s="51">
        <f t="shared" si="11"/>
        <v>0</v>
      </c>
      <c r="W71" s="51">
        <f t="shared" si="11"/>
        <v>0</v>
      </c>
      <c r="X71" s="51">
        <f t="shared" si="11"/>
        <v>0</v>
      </c>
      <c r="Y71" s="51">
        <f t="shared" ref="Y71:Y106" si="13">SUM(T71:X71)</f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7"/>
      <c r="P72" s="50"/>
      <c r="Q72" s="50"/>
      <c r="R72" s="50"/>
      <c r="S72" s="50"/>
      <c r="T72" s="51">
        <f t="shared" si="11"/>
        <v>0</v>
      </c>
      <c r="U72" s="51">
        <f t="shared" si="11"/>
        <v>0</v>
      </c>
      <c r="V72" s="51">
        <f t="shared" si="11"/>
        <v>0</v>
      </c>
      <c r="W72" s="51">
        <f t="shared" si="11"/>
        <v>0</v>
      </c>
      <c r="X72" s="51">
        <f t="shared" si="11"/>
        <v>0</v>
      </c>
      <c r="Y72" s="51">
        <f t="shared" si="13"/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7"/>
      <c r="P73" s="50"/>
      <c r="Q73" s="50"/>
      <c r="R73" s="50"/>
      <c r="S73" s="50"/>
      <c r="T73" s="51">
        <f t="shared" si="11"/>
        <v>0</v>
      </c>
      <c r="U73" s="51">
        <f t="shared" si="11"/>
        <v>0</v>
      </c>
      <c r="V73" s="51">
        <f t="shared" si="11"/>
        <v>0</v>
      </c>
      <c r="W73" s="51">
        <f t="shared" si="11"/>
        <v>0</v>
      </c>
      <c r="X73" s="51">
        <f t="shared" si="11"/>
        <v>0</v>
      </c>
      <c r="Y73" s="51">
        <f t="shared" si="13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7"/>
      <c r="P74" s="50"/>
      <c r="Q74" s="50"/>
      <c r="R74" s="50"/>
      <c r="S74" s="50"/>
      <c r="T74" s="51">
        <f t="shared" si="11"/>
        <v>0</v>
      </c>
      <c r="U74" s="51">
        <f t="shared" si="11"/>
        <v>0</v>
      </c>
      <c r="V74" s="51">
        <f t="shared" si="11"/>
        <v>0</v>
      </c>
      <c r="W74" s="51">
        <f t="shared" si="11"/>
        <v>0</v>
      </c>
      <c r="X74" s="51">
        <f t="shared" si="11"/>
        <v>0</v>
      </c>
      <c r="Y74" s="51">
        <f t="shared" si="13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7"/>
      <c r="P75" s="50"/>
      <c r="Q75" s="50"/>
      <c r="R75" s="50"/>
      <c r="S75" s="50"/>
      <c r="T75" s="51">
        <f t="shared" ref="T75:X106" si="14">IF($N75="Pending",0,$N75*O75)</f>
        <v>0</v>
      </c>
      <c r="U75" s="51">
        <f t="shared" si="14"/>
        <v>0</v>
      </c>
      <c r="V75" s="51">
        <f t="shared" si="14"/>
        <v>0</v>
      </c>
      <c r="W75" s="51">
        <f t="shared" si="14"/>
        <v>0</v>
      </c>
      <c r="X75" s="51">
        <f t="shared" si="14"/>
        <v>0</v>
      </c>
      <c r="Y75" s="51">
        <f t="shared" si="13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7"/>
      <c r="P76" s="50"/>
      <c r="Q76" s="50"/>
      <c r="R76" s="50"/>
      <c r="S76" s="50"/>
      <c r="T76" s="51">
        <f t="shared" si="14"/>
        <v>0</v>
      </c>
      <c r="U76" s="51">
        <f t="shared" si="14"/>
        <v>0</v>
      </c>
      <c r="V76" s="51">
        <f t="shared" si="14"/>
        <v>0</v>
      </c>
      <c r="W76" s="51">
        <f t="shared" si="14"/>
        <v>0</v>
      </c>
      <c r="X76" s="51">
        <f t="shared" si="14"/>
        <v>0</v>
      </c>
      <c r="Y76" s="51">
        <f t="shared" si="13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7"/>
      <c r="P77" s="50"/>
      <c r="Q77" s="50"/>
      <c r="R77" s="50"/>
      <c r="S77" s="50"/>
      <c r="T77" s="51">
        <f t="shared" si="14"/>
        <v>0</v>
      </c>
      <c r="U77" s="51">
        <f t="shared" si="14"/>
        <v>0</v>
      </c>
      <c r="V77" s="51">
        <f t="shared" si="14"/>
        <v>0</v>
      </c>
      <c r="W77" s="51">
        <f t="shared" si="14"/>
        <v>0</v>
      </c>
      <c r="X77" s="51">
        <f t="shared" si="14"/>
        <v>0</v>
      </c>
      <c r="Y77" s="51">
        <f t="shared" si="13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7"/>
      <c r="P78" s="50"/>
      <c r="Q78" s="50"/>
      <c r="R78" s="50"/>
      <c r="S78" s="50"/>
      <c r="T78" s="51">
        <f t="shared" si="14"/>
        <v>0</v>
      </c>
      <c r="U78" s="51">
        <f t="shared" si="14"/>
        <v>0</v>
      </c>
      <c r="V78" s="51">
        <f t="shared" si="14"/>
        <v>0</v>
      </c>
      <c r="W78" s="51">
        <f t="shared" si="14"/>
        <v>0</v>
      </c>
      <c r="X78" s="51">
        <f t="shared" si="14"/>
        <v>0</v>
      </c>
      <c r="Y78" s="51">
        <f t="shared" si="13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7"/>
      <c r="P79" s="50"/>
      <c r="Q79" s="50"/>
      <c r="R79" s="50"/>
      <c r="S79" s="50"/>
      <c r="T79" s="51">
        <f t="shared" si="14"/>
        <v>0</v>
      </c>
      <c r="U79" s="51">
        <f t="shared" si="14"/>
        <v>0</v>
      </c>
      <c r="V79" s="51">
        <f t="shared" si="14"/>
        <v>0</v>
      </c>
      <c r="W79" s="51">
        <f t="shared" si="14"/>
        <v>0</v>
      </c>
      <c r="X79" s="51">
        <f t="shared" si="14"/>
        <v>0</v>
      </c>
      <c r="Y79" s="51">
        <f t="shared" si="13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7"/>
      <c r="P80" s="50"/>
      <c r="Q80" s="50"/>
      <c r="R80" s="50"/>
      <c r="S80" s="50"/>
      <c r="T80" s="51">
        <f t="shared" si="14"/>
        <v>0</v>
      </c>
      <c r="U80" s="51">
        <f t="shared" si="14"/>
        <v>0</v>
      </c>
      <c r="V80" s="51">
        <f t="shared" si="14"/>
        <v>0</v>
      </c>
      <c r="W80" s="51">
        <f t="shared" si="14"/>
        <v>0</v>
      </c>
      <c r="X80" s="51">
        <f t="shared" si="14"/>
        <v>0</v>
      </c>
      <c r="Y80" s="51">
        <f t="shared" si="13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7"/>
      <c r="P81" s="50"/>
      <c r="Q81" s="50"/>
      <c r="R81" s="50"/>
      <c r="S81" s="50"/>
      <c r="T81" s="51">
        <f t="shared" si="14"/>
        <v>0</v>
      </c>
      <c r="U81" s="51">
        <f t="shared" si="14"/>
        <v>0</v>
      </c>
      <c r="V81" s="51">
        <f t="shared" si="14"/>
        <v>0</v>
      </c>
      <c r="W81" s="51">
        <f t="shared" si="14"/>
        <v>0</v>
      </c>
      <c r="X81" s="51">
        <f t="shared" si="14"/>
        <v>0</v>
      </c>
      <c r="Y81" s="51">
        <f t="shared" si="13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7"/>
      <c r="P82" s="50"/>
      <c r="Q82" s="50"/>
      <c r="R82" s="50"/>
      <c r="S82" s="50"/>
      <c r="T82" s="51">
        <f t="shared" si="14"/>
        <v>0</v>
      </c>
      <c r="U82" s="51">
        <f t="shared" si="14"/>
        <v>0</v>
      </c>
      <c r="V82" s="51">
        <f t="shared" si="14"/>
        <v>0</v>
      </c>
      <c r="W82" s="51">
        <f t="shared" si="14"/>
        <v>0</v>
      </c>
      <c r="X82" s="51">
        <f t="shared" si="14"/>
        <v>0</v>
      </c>
      <c r="Y82" s="51">
        <f t="shared" si="13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7"/>
      <c r="P83" s="50"/>
      <c r="Q83" s="50"/>
      <c r="R83" s="50"/>
      <c r="S83" s="50"/>
      <c r="T83" s="51">
        <f t="shared" si="14"/>
        <v>0</v>
      </c>
      <c r="U83" s="51">
        <f t="shared" si="14"/>
        <v>0</v>
      </c>
      <c r="V83" s="51">
        <f t="shared" si="14"/>
        <v>0</v>
      </c>
      <c r="W83" s="51">
        <f t="shared" si="14"/>
        <v>0</v>
      </c>
      <c r="X83" s="51">
        <f t="shared" si="14"/>
        <v>0</v>
      </c>
      <c r="Y83" s="51">
        <f t="shared" si="13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7"/>
      <c r="P84" s="50"/>
      <c r="Q84" s="50"/>
      <c r="R84" s="50"/>
      <c r="S84" s="50"/>
      <c r="T84" s="51">
        <f t="shared" si="14"/>
        <v>0</v>
      </c>
      <c r="U84" s="51">
        <f t="shared" si="14"/>
        <v>0</v>
      </c>
      <c r="V84" s="51">
        <f t="shared" si="14"/>
        <v>0</v>
      </c>
      <c r="W84" s="51">
        <f t="shared" si="14"/>
        <v>0</v>
      </c>
      <c r="X84" s="51">
        <f t="shared" si="14"/>
        <v>0</v>
      </c>
      <c r="Y84" s="51">
        <f t="shared" si="13"/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7"/>
      <c r="P85" s="50"/>
      <c r="Q85" s="50"/>
      <c r="R85" s="50"/>
      <c r="S85" s="50"/>
      <c r="T85" s="51">
        <f t="shared" si="14"/>
        <v>0</v>
      </c>
      <c r="U85" s="51">
        <f t="shared" si="14"/>
        <v>0</v>
      </c>
      <c r="V85" s="51">
        <f t="shared" si="14"/>
        <v>0</v>
      </c>
      <c r="W85" s="51">
        <f t="shared" si="14"/>
        <v>0</v>
      </c>
      <c r="X85" s="51">
        <f t="shared" si="14"/>
        <v>0</v>
      </c>
      <c r="Y85" s="51">
        <f t="shared" si="13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7"/>
      <c r="P86" s="50"/>
      <c r="Q86" s="50"/>
      <c r="R86" s="50"/>
      <c r="S86" s="50"/>
      <c r="T86" s="51">
        <f t="shared" si="14"/>
        <v>0</v>
      </c>
      <c r="U86" s="51">
        <f t="shared" si="14"/>
        <v>0</v>
      </c>
      <c r="V86" s="51">
        <f t="shared" si="14"/>
        <v>0</v>
      </c>
      <c r="W86" s="51">
        <f t="shared" si="14"/>
        <v>0</v>
      </c>
      <c r="X86" s="51">
        <f t="shared" si="14"/>
        <v>0</v>
      </c>
      <c r="Y86" s="51">
        <f t="shared" si="13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7"/>
      <c r="P87" s="50"/>
      <c r="Q87" s="50"/>
      <c r="R87" s="50"/>
      <c r="S87" s="50"/>
      <c r="T87" s="51">
        <f t="shared" si="14"/>
        <v>0</v>
      </c>
      <c r="U87" s="51">
        <f t="shared" si="14"/>
        <v>0</v>
      </c>
      <c r="V87" s="51">
        <f t="shared" si="14"/>
        <v>0</v>
      </c>
      <c r="W87" s="51">
        <f t="shared" si="14"/>
        <v>0</v>
      </c>
      <c r="X87" s="51">
        <f t="shared" si="14"/>
        <v>0</v>
      </c>
      <c r="Y87" s="51">
        <f t="shared" si="13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7"/>
      <c r="P88" s="50"/>
      <c r="Q88" s="50"/>
      <c r="R88" s="50"/>
      <c r="S88" s="50"/>
      <c r="T88" s="51">
        <f t="shared" si="14"/>
        <v>0</v>
      </c>
      <c r="U88" s="51">
        <f t="shared" si="14"/>
        <v>0</v>
      </c>
      <c r="V88" s="51">
        <f t="shared" si="14"/>
        <v>0</v>
      </c>
      <c r="W88" s="51">
        <f t="shared" si="14"/>
        <v>0</v>
      </c>
      <c r="X88" s="51">
        <f t="shared" si="14"/>
        <v>0</v>
      </c>
      <c r="Y88" s="51">
        <f t="shared" si="13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7"/>
      <c r="P89" s="50"/>
      <c r="Q89" s="50"/>
      <c r="R89" s="50"/>
      <c r="S89" s="50"/>
      <c r="T89" s="51">
        <f t="shared" si="14"/>
        <v>0</v>
      </c>
      <c r="U89" s="51">
        <f t="shared" si="14"/>
        <v>0</v>
      </c>
      <c r="V89" s="51">
        <f t="shared" si="14"/>
        <v>0</v>
      </c>
      <c r="W89" s="51">
        <f t="shared" si="14"/>
        <v>0</v>
      </c>
      <c r="X89" s="51">
        <f t="shared" si="14"/>
        <v>0</v>
      </c>
      <c r="Y89" s="51">
        <f t="shared" si="13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7"/>
      <c r="P90" s="50"/>
      <c r="Q90" s="50"/>
      <c r="R90" s="50"/>
      <c r="S90" s="50"/>
      <c r="T90" s="51">
        <f t="shared" si="14"/>
        <v>0</v>
      </c>
      <c r="U90" s="51">
        <f t="shared" si="14"/>
        <v>0</v>
      </c>
      <c r="V90" s="51">
        <f t="shared" si="14"/>
        <v>0</v>
      </c>
      <c r="W90" s="51">
        <f t="shared" si="14"/>
        <v>0</v>
      </c>
      <c r="X90" s="51">
        <f t="shared" si="14"/>
        <v>0</v>
      </c>
      <c r="Y90" s="51">
        <f t="shared" si="13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7"/>
      <c r="P91" s="50"/>
      <c r="Q91" s="50"/>
      <c r="R91" s="50"/>
      <c r="S91" s="50"/>
      <c r="T91" s="51">
        <f t="shared" si="14"/>
        <v>0</v>
      </c>
      <c r="U91" s="51">
        <f t="shared" si="14"/>
        <v>0</v>
      </c>
      <c r="V91" s="51">
        <f t="shared" si="14"/>
        <v>0</v>
      </c>
      <c r="W91" s="51">
        <f t="shared" si="14"/>
        <v>0</v>
      </c>
      <c r="X91" s="51">
        <f t="shared" si="14"/>
        <v>0</v>
      </c>
      <c r="Y91" s="51">
        <f t="shared" si="13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7"/>
      <c r="P92" s="50"/>
      <c r="Q92" s="50"/>
      <c r="R92" s="50"/>
      <c r="S92" s="50"/>
      <c r="T92" s="51">
        <f t="shared" si="14"/>
        <v>0</v>
      </c>
      <c r="U92" s="51">
        <f t="shared" si="14"/>
        <v>0</v>
      </c>
      <c r="V92" s="51">
        <f t="shared" si="14"/>
        <v>0</v>
      </c>
      <c r="W92" s="51">
        <f t="shared" si="14"/>
        <v>0</v>
      </c>
      <c r="X92" s="51">
        <f t="shared" si="14"/>
        <v>0</v>
      </c>
      <c r="Y92" s="51">
        <f t="shared" si="13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7"/>
      <c r="P93" s="50"/>
      <c r="Q93" s="50"/>
      <c r="R93" s="50"/>
      <c r="S93" s="50"/>
      <c r="T93" s="51">
        <f t="shared" si="14"/>
        <v>0</v>
      </c>
      <c r="U93" s="51">
        <f t="shared" si="14"/>
        <v>0</v>
      </c>
      <c r="V93" s="51">
        <f t="shared" si="14"/>
        <v>0</v>
      </c>
      <c r="W93" s="51">
        <f t="shared" si="14"/>
        <v>0</v>
      </c>
      <c r="X93" s="51">
        <f t="shared" si="14"/>
        <v>0</v>
      </c>
      <c r="Y93" s="51">
        <f t="shared" si="13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7"/>
      <c r="P94" s="50"/>
      <c r="Q94" s="50"/>
      <c r="R94" s="50"/>
      <c r="S94" s="50"/>
      <c r="T94" s="51">
        <f t="shared" si="14"/>
        <v>0</v>
      </c>
      <c r="U94" s="51">
        <f t="shared" si="14"/>
        <v>0</v>
      </c>
      <c r="V94" s="51">
        <f t="shared" si="14"/>
        <v>0</v>
      </c>
      <c r="W94" s="51">
        <f t="shared" si="14"/>
        <v>0</v>
      </c>
      <c r="X94" s="51">
        <f t="shared" si="14"/>
        <v>0</v>
      </c>
      <c r="Y94" s="51">
        <f t="shared" si="13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7"/>
      <c r="P95" s="50"/>
      <c r="Q95" s="50"/>
      <c r="R95" s="50"/>
      <c r="S95" s="50"/>
      <c r="T95" s="51">
        <f t="shared" si="14"/>
        <v>0</v>
      </c>
      <c r="U95" s="51">
        <f t="shared" si="14"/>
        <v>0</v>
      </c>
      <c r="V95" s="51">
        <f t="shared" si="14"/>
        <v>0</v>
      </c>
      <c r="W95" s="51">
        <f t="shared" si="14"/>
        <v>0</v>
      </c>
      <c r="X95" s="51">
        <f t="shared" si="14"/>
        <v>0</v>
      </c>
      <c r="Y95" s="51">
        <f t="shared" si="13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7"/>
      <c r="P96" s="50"/>
      <c r="Q96" s="50"/>
      <c r="R96" s="50"/>
      <c r="S96" s="50"/>
      <c r="T96" s="51">
        <f t="shared" si="14"/>
        <v>0</v>
      </c>
      <c r="U96" s="51">
        <f t="shared" si="14"/>
        <v>0</v>
      </c>
      <c r="V96" s="51">
        <f t="shared" si="14"/>
        <v>0</v>
      </c>
      <c r="W96" s="51">
        <f t="shared" si="14"/>
        <v>0</v>
      </c>
      <c r="X96" s="51">
        <f t="shared" si="14"/>
        <v>0</v>
      </c>
      <c r="Y96" s="51">
        <f t="shared" si="13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7"/>
      <c r="P97" s="50"/>
      <c r="Q97" s="50"/>
      <c r="R97" s="50"/>
      <c r="S97" s="50"/>
      <c r="T97" s="51">
        <f t="shared" si="14"/>
        <v>0</v>
      </c>
      <c r="U97" s="51">
        <f t="shared" si="14"/>
        <v>0</v>
      </c>
      <c r="V97" s="51">
        <f t="shared" si="14"/>
        <v>0</v>
      </c>
      <c r="W97" s="51">
        <f t="shared" si="14"/>
        <v>0</v>
      </c>
      <c r="X97" s="51">
        <f t="shared" si="14"/>
        <v>0</v>
      </c>
      <c r="Y97" s="51">
        <f t="shared" si="13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7"/>
      <c r="P98" s="50"/>
      <c r="Q98" s="50"/>
      <c r="R98" s="50"/>
      <c r="S98" s="50"/>
      <c r="T98" s="51">
        <f t="shared" si="14"/>
        <v>0</v>
      </c>
      <c r="U98" s="51">
        <f t="shared" si="14"/>
        <v>0</v>
      </c>
      <c r="V98" s="51">
        <f t="shared" si="14"/>
        <v>0</v>
      </c>
      <c r="W98" s="51">
        <f t="shared" si="14"/>
        <v>0</v>
      </c>
      <c r="X98" s="51">
        <f t="shared" si="14"/>
        <v>0</v>
      </c>
      <c r="Y98" s="51">
        <f t="shared" si="13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7"/>
      <c r="P99" s="50"/>
      <c r="Q99" s="50"/>
      <c r="R99" s="50"/>
      <c r="S99" s="50"/>
      <c r="T99" s="51">
        <f t="shared" si="14"/>
        <v>0</v>
      </c>
      <c r="U99" s="51">
        <f t="shared" si="14"/>
        <v>0</v>
      </c>
      <c r="V99" s="51">
        <f t="shared" si="14"/>
        <v>0</v>
      </c>
      <c r="W99" s="51">
        <f t="shared" si="14"/>
        <v>0</v>
      </c>
      <c r="X99" s="51">
        <f t="shared" si="14"/>
        <v>0</v>
      </c>
      <c r="Y99" s="51">
        <f t="shared" si="13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7"/>
      <c r="P100" s="50"/>
      <c r="Q100" s="50"/>
      <c r="R100" s="50"/>
      <c r="S100" s="50"/>
      <c r="T100" s="51">
        <f t="shared" si="14"/>
        <v>0</v>
      </c>
      <c r="U100" s="51">
        <f t="shared" si="14"/>
        <v>0</v>
      </c>
      <c r="V100" s="51">
        <f t="shared" si="14"/>
        <v>0</v>
      </c>
      <c r="W100" s="51">
        <f t="shared" si="14"/>
        <v>0</v>
      </c>
      <c r="X100" s="51">
        <f t="shared" si="14"/>
        <v>0</v>
      </c>
      <c r="Y100" s="51">
        <f t="shared" si="13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7"/>
      <c r="P101" s="50"/>
      <c r="Q101" s="50"/>
      <c r="R101" s="50"/>
      <c r="S101" s="50"/>
      <c r="T101" s="51">
        <f t="shared" si="14"/>
        <v>0</v>
      </c>
      <c r="U101" s="51">
        <f t="shared" si="14"/>
        <v>0</v>
      </c>
      <c r="V101" s="51">
        <f t="shared" si="14"/>
        <v>0</v>
      </c>
      <c r="W101" s="51">
        <f t="shared" si="14"/>
        <v>0</v>
      </c>
      <c r="X101" s="51">
        <f t="shared" si="14"/>
        <v>0</v>
      </c>
      <c r="Y101" s="51">
        <f t="shared" si="13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7"/>
      <c r="P102" s="50"/>
      <c r="Q102" s="50"/>
      <c r="R102" s="50"/>
      <c r="S102" s="50"/>
      <c r="T102" s="51">
        <f t="shared" si="14"/>
        <v>0</v>
      </c>
      <c r="U102" s="51">
        <f t="shared" si="14"/>
        <v>0</v>
      </c>
      <c r="V102" s="51">
        <f t="shared" si="14"/>
        <v>0</v>
      </c>
      <c r="W102" s="51">
        <f t="shared" si="14"/>
        <v>0</v>
      </c>
      <c r="X102" s="51">
        <f t="shared" si="14"/>
        <v>0</v>
      </c>
      <c r="Y102" s="51">
        <f t="shared" si="13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7"/>
      <c r="P103" s="50"/>
      <c r="Q103" s="50"/>
      <c r="R103" s="50"/>
      <c r="S103" s="50"/>
      <c r="T103" s="51">
        <f t="shared" si="14"/>
        <v>0</v>
      </c>
      <c r="U103" s="51">
        <f t="shared" si="14"/>
        <v>0</v>
      </c>
      <c r="V103" s="51">
        <f t="shared" si="14"/>
        <v>0</v>
      </c>
      <c r="W103" s="51">
        <f t="shared" si="14"/>
        <v>0</v>
      </c>
      <c r="X103" s="51">
        <f t="shared" si="14"/>
        <v>0</v>
      </c>
      <c r="Y103" s="51">
        <f t="shared" si="13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7"/>
      <c r="P104" s="50"/>
      <c r="Q104" s="50"/>
      <c r="R104" s="50"/>
      <c r="S104" s="50"/>
      <c r="T104" s="51">
        <f t="shared" si="14"/>
        <v>0</v>
      </c>
      <c r="U104" s="51">
        <f t="shared" si="14"/>
        <v>0</v>
      </c>
      <c r="V104" s="51">
        <f t="shared" si="14"/>
        <v>0</v>
      </c>
      <c r="W104" s="51">
        <f t="shared" si="14"/>
        <v>0</v>
      </c>
      <c r="X104" s="51">
        <f t="shared" si="14"/>
        <v>0</v>
      </c>
      <c r="Y104" s="51">
        <f t="shared" si="13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7"/>
      <c r="P105" s="50"/>
      <c r="Q105" s="50"/>
      <c r="R105" s="50"/>
      <c r="S105" s="50"/>
      <c r="T105" s="51">
        <f t="shared" si="14"/>
        <v>0</v>
      </c>
      <c r="U105" s="51">
        <f t="shared" si="14"/>
        <v>0</v>
      </c>
      <c r="V105" s="51">
        <f t="shared" si="14"/>
        <v>0</v>
      </c>
      <c r="W105" s="51">
        <f t="shared" si="14"/>
        <v>0</v>
      </c>
      <c r="X105" s="51">
        <f t="shared" si="14"/>
        <v>0</v>
      </c>
      <c r="Y105" s="51">
        <f t="shared" si="13"/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7"/>
      <c r="P106" s="50"/>
      <c r="Q106" s="50"/>
      <c r="R106" s="50"/>
      <c r="S106" s="50"/>
      <c r="T106" s="51">
        <f t="shared" si="14"/>
        <v>0</v>
      </c>
      <c r="U106" s="51">
        <f t="shared" si="14"/>
        <v>0</v>
      </c>
      <c r="V106" s="51">
        <f t="shared" si="14"/>
        <v>0</v>
      </c>
      <c r="W106" s="51">
        <f t="shared" si="14"/>
        <v>0</v>
      </c>
      <c r="X106" s="51">
        <f t="shared" si="14"/>
        <v>0</v>
      </c>
      <c r="Y106" s="51">
        <f t="shared" si="13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69" t="s">
        <v>110</v>
      </c>
      <c r="T108" s="69">
        <f t="shared" ref="T108:Y108" si="15">SUM(T7:T106)</f>
        <v>0</v>
      </c>
      <c r="U108" s="69">
        <f t="shared" si="15"/>
        <v>11520000</v>
      </c>
      <c r="V108" s="69">
        <f t="shared" si="15"/>
        <v>11520000</v>
      </c>
      <c r="W108" s="69">
        <f t="shared" si="15"/>
        <v>11520000</v>
      </c>
      <c r="X108" s="69">
        <f t="shared" si="15"/>
        <v>0</v>
      </c>
      <c r="Y108" s="69">
        <f t="shared" si="15"/>
        <v>34560000</v>
      </c>
      <c r="Z108" s="38"/>
      <c r="AA108" s="38"/>
    </row>
    <row r="109" spans="1:31" x14ac:dyDescent="0.25">
      <c r="C109" s="39"/>
      <c r="M109" s="38"/>
    </row>
    <row r="110" spans="1:31" x14ac:dyDescent="0.25">
      <c r="T110" s="145" t="str">
        <f t="shared" ref="T110:Y110" si="16">T6</f>
        <v>Cost estimate 2024</v>
      </c>
      <c r="U110" s="145" t="str">
        <f t="shared" si="16"/>
        <v>Cost estimate 2025</v>
      </c>
      <c r="V110" s="145" t="str">
        <f t="shared" si="16"/>
        <v>Cost estimate 2026</v>
      </c>
      <c r="W110" s="145" t="str">
        <f t="shared" si="16"/>
        <v>Cost estimate 2027</v>
      </c>
      <c r="X110" s="145" t="str">
        <f t="shared" si="16"/>
        <v>Cost estimate 2028</v>
      </c>
      <c r="Y110" s="145" t="str">
        <f t="shared" si="16"/>
        <v>TotalOver5Years</v>
      </c>
      <c r="Z110" s="191">
        <f>SUM(Y111:Y133)</f>
        <v>34560000</v>
      </c>
      <c r="AA110"/>
    </row>
    <row r="111" spans="1:31" x14ac:dyDescent="0.25">
      <c r="S111" s="145" t="str">
        <f>'Basic Input for Tool'!$D65</f>
        <v>Meeting</v>
      </c>
      <c r="T111" s="146">
        <f>SUMIF($Z$7:$Z$106,$S111,T$7:T$106)</f>
        <v>0</v>
      </c>
      <c r="U111" s="146">
        <f t="shared" ref="U111:Y133" si="17">SUMIF($Z$7:$Z$106,$S111,U$7:U$106)</f>
        <v>0</v>
      </c>
      <c r="V111" s="146">
        <f t="shared" si="17"/>
        <v>0</v>
      </c>
      <c r="W111" s="146">
        <f t="shared" si="17"/>
        <v>0</v>
      </c>
      <c r="X111" s="146">
        <f t="shared" si="17"/>
        <v>0</v>
      </c>
      <c r="Y111" s="146">
        <f t="shared" si="17"/>
        <v>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ref="T112:T133" si="18">SUMIF($Z$7:$Z$106,$S112,T$7:T$106)</f>
        <v>0</v>
      </c>
      <c r="U112" s="146">
        <f t="shared" si="17"/>
        <v>0</v>
      </c>
      <c r="V112" s="146">
        <f t="shared" si="17"/>
        <v>0</v>
      </c>
      <c r="W112" s="146">
        <f t="shared" si="17"/>
        <v>0</v>
      </c>
      <c r="X112" s="146">
        <f t="shared" si="17"/>
        <v>0</v>
      </c>
      <c r="Y112" s="146">
        <f t="shared" si="17"/>
        <v>0</v>
      </c>
      <c r="Z112"/>
      <c r="AA112"/>
    </row>
    <row r="113" spans="1:28" x14ac:dyDescent="0.25">
      <c r="S113" s="145" t="str">
        <f>'Basic Input for Tool'!$D67</f>
        <v>Workshop</v>
      </c>
      <c r="T113" s="146">
        <f t="shared" si="18"/>
        <v>0</v>
      </c>
      <c r="U113" s="146">
        <f t="shared" si="17"/>
        <v>0</v>
      </c>
      <c r="V113" s="146">
        <f t="shared" si="17"/>
        <v>0</v>
      </c>
      <c r="W113" s="146">
        <f t="shared" si="17"/>
        <v>0</v>
      </c>
      <c r="X113" s="146">
        <f t="shared" si="17"/>
        <v>0</v>
      </c>
      <c r="Y113" s="146">
        <f t="shared" si="17"/>
        <v>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18"/>
        <v>0</v>
      </c>
      <c r="U114" s="146">
        <f t="shared" si="17"/>
        <v>0</v>
      </c>
      <c r="V114" s="146">
        <f t="shared" si="17"/>
        <v>0</v>
      </c>
      <c r="W114" s="146">
        <f t="shared" si="17"/>
        <v>0</v>
      </c>
      <c r="X114" s="146">
        <f t="shared" si="17"/>
        <v>0</v>
      </c>
      <c r="Y114" s="146">
        <f t="shared" si="17"/>
        <v>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18"/>
        <v>0</v>
      </c>
      <c r="U115" s="146">
        <f t="shared" si="17"/>
        <v>0</v>
      </c>
      <c r="V115" s="146">
        <f t="shared" si="17"/>
        <v>0</v>
      </c>
      <c r="W115" s="146">
        <f t="shared" si="17"/>
        <v>0</v>
      </c>
      <c r="X115" s="146">
        <f t="shared" si="17"/>
        <v>0</v>
      </c>
      <c r="Y115" s="146">
        <f t="shared" si="17"/>
        <v>0</v>
      </c>
      <c r="Z115"/>
      <c r="AA115"/>
      <c r="AB115"/>
    </row>
    <row r="116" spans="1:28" s="37" customFormat="1" x14ac:dyDescent="0.25">
      <c r="A116" s="141"/>
      <c r="B116" s="141"/>
      <c r="C116" s="52"/>
      <c r="S116" s="145" t="str">
        <f>'Basic Input for Tool'!$D70</f>
        <v>Construction</v>
      </c>
      <c r="T116" s="146">
        <f t="shared" si="18"/>
        <v>0</v>
      </c>
      <c r="U116" s="146">
        <f t="shared" si="17"/>
        <v>0</v>
      </c>
      <c r="V116" s="146">
        <f t="shared" si="17"/>
        <v>0</v>
      </c>
      <c r="W116" s="146">
        <f t="shared" si="17"/>
        <v>0</v>
      </c>
      <c r="X116" s="146">
        <f t="shared" si="17"/>
        <v>0</v>
      </c>
      <c r="Y116" s="146">
        <f t="shared" si="17"/>
        <v>0</v>
      </c>
      <c r="Z116"/>
      <c r="AA116"/>
      <c r="AB116"/>
    </row>
    <row r="117" spans="1:28" s="37" customFormat="1" x14ac:dyDescent="0.25">
      <c r="A117" s="141"/>
      <c r="B117" s="141"/>
      <c r="C117" s="52"/>
      <c r="S117" s="145" t="str">
        <f>'Basic Input for Tool'!$D71</f>
        <v>Consultancy</v>
      </c>
      <c r="T117" s="146">
        <f t="shared" si="18"/>
        <v>0</v>
      </c>
      <c r="U117" s="146">
        <f t="shared" si="17"/>
        <v>0</v>
      </c>
      <c r="V117" s="146">
        <f t="shared" si="17"/>
        <v>0</v>
      </c>
      <c r="W117" s="146">
        <f t="shared" si="17"/>
        <v>0</v>
      </c>
      <c r="X117" s="146">
        <f t="shared" si="17"/>
        <v>0</v>
      </c>
      <c r="Y117" s="146">
        <f t="shared" si="17"/>
        <v>0</v>
      </c>
      <c r="Z117"/>
      <c r="AA117"/>
      <c r="AB117"/>
    </row>
    <row r="118" spans="1:28" s="37" customFormat="1" x14ac:dyDescent="0.25">
      <c r="A118" s="141"/>
      <c r="B118" s="141"/>
      <c r="C118" s="52"/>
      <c r="S118" s="145" t="str">
        <f>'Basic Input for Tool'!$D72</f>
        <v>Evaluation</v>
      </c>
      <c r="T118" s="146">
        <f t="shared" si="18"/>
        <v>0</v>
      </c>
      <c r="U118" s="146">
        <f t="shared" si="17"/>
        <v>0</v>
      </c>
      <c r="V118" s="146">
        <f t="shared" si="17"/>
        <v>0</v>
      </c>
      <c r="W118" s="146">
        <f t="shared" si="17"/>
        <v>0</v>
      </c>
      <c r="X118" s="146">
        <f t="shared" si="17"/>
        <v>0</v>
      </c>
      <c r="Y118" s="146">
        <f t="shared" si="17"/>
        <v>0</v>
      </c>
      <c r="Z118"/>
      <c r="AA118"/>
      <c r="AB118"/>
    </row>
    <row r="119" spans="1:28" s="37" customFormat="1" x14ac:dyDescent="0.25">
      <c r="A119" s="141"/>
      <c r="B119" s="141"/>
      <c r="C119" s="52"/>
      <c r="S119" s="145" t="str">
        <f>'Basic Input for Tool'!$D73</f>
        <v>Field visit</v>
      </c>
      <c r="T119" s="146">
        <f t="shared" si="18"/>
        <v>0</v>
      </c>
      <c r="U119" s="146">
        <f t="shared" si="17"/>
        <v>0</v>
      </c>
      <c r="V119" s="146">
        <f t="shared" si="17"/>
        <v>0</v>
      </c>
      <c r="W119" s="146">
        <f t="shared" si="17"/>
        <v>0</v>
      </c>
      <c r="X119" s="146">
        <f t="shared" si="17"/>
        <v>0</v>
      </c>
      <c r="Y119" s="146">
        <f t="shared" si="17"/>
        <v>0</v>
      </c>
      <c r="Z119"/>
      <c r="AA119"/>
      <c r="AB119"/>
    </row>
    <row r="120" spans="1:28" x14ac:dyDescent="0.25">
      <c r="S120" s="145" t="str">
        <f>'Basic Input for Tool'!$D74</f>
        <v>Human resources</v>
      </c>
      <c r="T120" s="146">
        <f t="shared" si="18"/>
        <v>0</v>
      </c>
      <c r="U120" s="146">
        <f t="shared" si="17"/>
        <v>11520000</v>
      </c>
      <c r="V120" s="146">
        <f t="shared" si="17"/>
        <v>11520000</v>
      </c>
      <c r="W120" s="146">
        <f t="shared" si="17"/>
        <v>11520000</v>
      </c>
      <c r="X120" s="146">
        <f t="shared" si="17"/>
        <v>0</v>
      </c>
      <c r="Y120" s="146">
        <f t="shared" si="17"/>
        <v>34560000</v>
      </c>
      <c r="Z120"/>
      <c r="AA120"/>
    </row>
    <row r="121" spans="1:28" x14ac:dyDescent="0.25">
      <c r="S121" s="145" t="str">
        <f>'Basic Input for Tool'!$D75</f>
        <v>Infrastructure</v>
      </c>
      <c r="T121" s="146">
        <f t="shared" si="18"/>
        <v>0</v>
      </c>
      <c r="U121" s="146">
        <f t="shared" si="17"/>
        <v>0</v>
      </c>
      <c r="V121" s="146">
        <f t="shared" si="17"/>
        <v>0</v>
      </c>
      <c r="W121" s="146">
        <f t="shared" si="17"/>
        <v>0</v>
      </c>
      <c r="X121" s="146">
        <f t="shared" si="17"/>
        <v>0</v>
      </c>
      <c r="Y121" s="146">
        <f t="shared" si="17"/>
        <v>0</v>
      </c>
      <c r="Z121"/>
      <c r="AA121"/>
    </row>
    <row r="122" spans="1:28" x14ac:dyDescent="0.25">
      <c r="S122" s="145" t="str">
        <f>'Basic Input for Tool'!$D76</f>
        <v>Document reproduction/printing</v>
      </c>
      <c r="T122" s="146">
        <f t="shared" si="18"/>
        <v>0</v>
      </c>
      <c r="U122" s="146">
        <f t="shared" si="17"/>
        <v>0</v>
      </c>
      <c r="V122" s="146">
        <f t="shared" si="17"/>
        <v>0</v>
      </c>
      <c r="W122" s="146">
        <f t="shared" si="17"/>
        <v>0</v>
      </c>
      <c r="X122" s="146">
        <f t="shared" si="17"/>
        <v>0</v>
      </c>
      <c r="Y122" s="146">
        <f t="shared" si="17"/>
        <v>0</v>
      </c>
      <c r="Z122"/>
      <c r="AA122"/>
    </row>
    <row r="123" spans="1:28" x14ac:dyDescent="0.25">
      <c r="S123" s="145" t="str">
        <f>'Basic Input for Tool'!$D77</f>
        <v>Procurement</v>
      </c>
      <c r="T123" s="146">
        <f t="shared" si="18"/>
        <v>0</v>
      </c>
      <c r="U123" s="146">
        <f t="shared" si="17"/>
        <v>0</v>
      </c>
      <c r="V123" s="146">
        <f t="shared" si="17"/>
        <v>0</v>
      </c>
      <c r="W123" s="146">
        <f t="shared" si="17"/>
        <v>0</v>
      </c>
      <c r="X123" s="146">
        <f t="shared" si="17"/>
        <v>0</v>
      </c>
      <c r="Y123" s="146">
        <f t="shared" si="17"/>
        <v>0</v>
      </c>
      <c r="Z123"/>
      <c r="AA123"/>
    </row>
    <row r="124" spans="1:28" x14ac:dyDescent="0.25">
      <c r="S124" s="145" t="str">
        <f>'Basic Input for Tool'!$D78</f>
        <v>Services</v>
      </c>
      <c r="T124" s="146">
        <f t="shared" si="18"/>
        <v>0</v>
      </c>
      <c r="U124" s="146">
        <f t="shared" si="17"/>
        <v>0</v>
      </c>
      <c r="V124" s="146">
        <f t="shared" si="17"/>
        <v>0</v>
      </c>
      <c r="W124" s="146">
        <f t="shared" si="17"/>
        <v>0</v>
      </c>
      <c r="X124" s="146">
        <f t="shared" si="17"/>
        <v>0</v>
      </c>
      <c r="Y124" s="146">
        <f t="shared" si="17"/>
        <v>0</v>
      </c>
      <c r="Z124"/>
      <c r="AA124"/>
    </row>
    <row r="125" spans="1:28" x14ac:dyDescent="0.25">
      <c r="S125" s="145" t="str">
        <f>'Basic Input for Tool'!$D79</f>
        <v>Simulation exercises</v>
      </c>
      <c r="T125" s="146">
        <f t="shared" si="18"/>
        <v>0</v>
      </c>
      <c r="U125" s="146">
        <f t="shared" si="17"/>
        <v>0</v>
      </c>
      <c r="V125" s="146">
        <f t="shared" si="17"/>
        <v>0</v>
      </c>
      <c r="W125" s="146">
        <f t="shared" si="17"/>
        <v>0</v>
      </c>
      <c r="X125" s="146">
        <f t="shared" si="17"/>
        <v>0</v>
      </c>
      <c r="Y125" s="146">
        <f t="shared" si="17"/>
        <v>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si="18"/>
        <v>0</v>
      </c>
      <c r="U126" s="146">
        <f t="shared" si="17"/>
        <v>0</v>
      </c>
      <c r="V126" s="146">
        <f t="shared" si="17"/>
        <v>0</v>
      </c>
      <c r="W126" s="146">
        <f t="shared" si="17"/>
        <v>0</v>
      </c>
      <c r="X126" s="146">
        <f t="shared" si="17"/>
        <v>0</v>
      </c>
      <c r="Y126" s="146">
        <f t="shared" si="17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18"/>
        <v>0</v>
      </c>
      <c r="U127" s="146">
        <f t="shared" si="17"/>
        <v>0</v>
      </c>
      <c r="V127" s="146">
        <f t="shared" si="17"/>
        <v>0</v>
      </c>
      <c r="W127" s="146">
        <f t="shared" si="17"/>
        <v>0</v>
      </c>
      <c r="X127" s="146">
        <f t="shared" si="17"/>
        <v>0</v>
      </c>
      <c r="Y127" s="146">
        <f t="shared" si="17"/>
        <v>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18"/>
        <v>0</v>
      </c>
      <c r="U128" s="146">
        <f t="shared" si="17"/>
        <v>0</v>
      </c>
      <c r="V128" s="146">
        <f t="shared" si="17"/>
        <v>0</v>
      </c>
      <c r="W128" s="146">
        <f t="shared" si="17"/>
        <v>0</v>
      </c>
      <c r="X128" s="146">
        <f t="shared" si="17"/>
        <v>0</v>
      </c>
      <c r="Y128" s="146">
        <f t="shared" si="17"/>
        <v>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18"/>
        <v>0</v>
      </c>
      <c r="U129" s="146">
        <f t="shared" si="17"/>
        <v>0</v>
      </c>
      <c r="V129" s="146">
        <f t="shared" si="17"/>
        <v>0</v>
      </c>
      <c r="W129" s="146">
        <f t="shared" si="17"/>
        <v>0</v>
      </c>
      <c r="X129" s="146">
        <f t="shared" si="17"/>
        <v>0</v>
      </c>
      <c r="Y129" s="146">
        <f t="shared" si="17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18"/>
        <v>0</v>
      </c>
      <c r="U130" s="146">
        <f t="shared" si="17"/>
        <v>0</v>
      </c>
      <c r="V130" s="146">
        <f t="shared" si="17"/>
        <v>0</v>
      </c>
      <c r="W130" s="146">
        <f t="shared" si="17"/>
        <v>0</v>
      </c>
      <c r="X130" s="146">
        <f t="shared" si="17"/>
        <v>0</v>
      </c>
      <c r="Y130" s="146">
        <f t="shared" si="17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18"/>
        <v>0</v>
      </c>
      <c r="U131" s="146">
        <f t="shared" si="17"/>
        <v>0</v>
      </c>
      <c r="V131" s="146">
        <f t="shared" si="17"/>
        <v>0</v>
      </c>
      <c r="W131" s="146">
        <f t="shared" si="17"/>
        <v>0</v>
      </c>
      <c r="X131" s="146">
        <f t="shared" si="17"/>
        <v>0</v>
      </c>
      <c r="Y131" s="146">
        <f t="shared" si="17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18"/>
        <v>0</v>
      </c>
      <c r="U132" s="146">
        <f t="shared" si="17"/>
        <v>0</v>
      </c>
      <c r="V132" s="146">
        <f t="shared" si="17"/>
        <v>0</v>
      </c>
      <c r="W132" s="146">
        <f t="shared" si="17"/>
        <v>0</v>
      </c>
      <c r="X132" s="146">
        <f t="shared" si="17"/>
        <v>0</v>
      </c>
      <c r="Y132" s="146">
        <f t="shared" si="17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18"/>
        <v>0</v>
      </c>
      <c r="U133" s="146">
        <f t="shared" si="17"/>
        <v>0</v>
      </c>
      <c r="V133" s="146">
        <f t="shared" si="17"/>
        <v>0</v>
      </c>
      <c r="W133" s="146">
        <f t="shared" si="17"/>
        <v>0</v>
      </c>
      <c r="X133" s="146">
        <f t="shared" si="17"/>
        <v>0</v>
      </c>
      <c r="Y133" s="146">
        <f t="shared" si="17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19">T6</f>
        <v>Cost estimate 2024</v>
      </c>
      <c r="U136" s="145" t="str">
        <f t="shared" si="19"/>
        <v>Cost estimate 2025</v>
      </c>
      <c r="V136" s="145" t="str">
        <f t="shared" si="19"/>
        <v>Cost estimate 2026</v>
      </c>
      <c r="W136" s="145" t="str">
        <f t="shared" si="19"/>
        <v>Cost estimate 2027</v>
      </c>
      <c r="X136" s="145" t="str">
        <f t="shared" si="19"/>
        <v>Cost estimate 2028</v>
      </c>
      <c r="Y136" s="145" t="str">
        <f t="shared" si="19"/>
        <v>TotalOver5Years</v>
      </c>
      <c r="Z136" s="191">
        <f>SUM(Y137:Y146)</f>
        <v>34560000</v>
      </c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>SUMIF($AA$7:$AA$106,$S137,T$7:T$106)</f>
        <v>0</v>
      </c>
      <c r="U137" s="146">
        <f t="shared" ref="U137:Y146" si="20">SUMIF($AA$7:$AA$106,$S137,U$7:U$106)</f>
        <v>0</v>
      </c>
      <c r="V137" s="146">
        <f t="shared" si="20"/>
        <v>0</v>
      </c>
      <c r="W137" s="146">
        <f t="shared" si="20"/>
        <v>0</v>
      </c>
      <c r="X137" s="146">
        <f t="shared" si="20"/>
        <v>0</v>
      </c>
      <c r="Y137" s="146">
        <f t="shared" si="20"/>
        <v>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ref="T138:T146" si="21">SUMIF($AA$7:$AA$106,$S138,T$7:T$106)</f>
        <v>0</v>
      </c>
      <c r="U138" s="146">
        <f t="shared" si="20"/>
        <v>11520000</v>
      </c>
      <c r="V138" s="146">
        <f t="shared" si="20"/>
        <v>11520000</v>
      </c>
      <c r="W138" s="146">
        <f t="shared" si="20"/>
        <v>11520000</v>
      </c>
      <c r="X138" s="146">
        <f t="shared" si="20"/>
        <v>0</v>
      </c>
      <c r="Y138" s="146">
        <f t="shared" si="20"/>
        <v>34560000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21"/>
        <v>0</v>
      </c>
      <c r="U139" s="146">
        <f t="shared" si="20"/>
        <v>0</v>
      </c>
      <c r="V139" s="146">
        <f t="shared" si="20"/>
        <v>0</v>
      </c>
      <c r="W139" s="146">
        <f t="shared" si="20"/>
        <v>0</v>
      </c>
      <c r="X139" s="146">
        <f t="shared" si="20"/>
        <v>0</v>
      </c>
      <c r="Y139" s="146">
        <f t="shared" si="20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21"/>
        <v>0</v>
      </c>
      <c r="U140" s="146">
        <f t="shared" si="20"/>
        <v>0</v>
      </c>
      <c r="V140" s="146">
        <f t="shared" si="20"/>
        <v>0</v>
      </c>
      <c r="W140" s="146">
        <f t="shared" si="20"/>
        <v>0</v>
      </c>
      <c r="X140" s="146">
        <f t="shared" si="20"/>
        <v>0</v>
      </c>
      <c r="Y140" s="146">
        <f t="shared" si="20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21"/>
        <v>0</v>
      </c>
      <c r="U141" s="146">
        <f t="shared" si="20"/>
        <v>0</v>
      </c>
      <c r="V141" s="146">
        <f t="shared" si="20"/>
        <v>0</v>
      </c>
      <c r="W141" s="146">
        <f t="shared" si="20"/>
        <v>0</v>
      </c>
      <c r="X141" s="146">
        <f t="shared" si="20"/>
        <v>0</v>
      </c>
      <c r="Y141" s="146">
        <f t="shared" si="20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21"/>
        <v>0</v>
      </c>
      <c r="U142" s="146">
        <f t="shared" si="20"/>
        <v>0</v>
      </c>
      <c r="V142" s="146">
        <f t="shared" si="20"/>
        <v>0</v>
      </c>
      <c r="W142" s="146">
        <f t="shared" si="20"/>
        <v>0</v>
      </c>
      <c r="X142" s="146">
        <f t="shared" si="20"/>
        <v>0</v>
      </c>
      <c r="Y142" s="146">
        <f t="shared" si="20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21"/>
        <v>0</v>
      </c>
      <c r="U143" s="146">
        <f t="shared" si="20"/>
        <v>0</v>
      </c>
      <c r="V143" s="146">
        <f t="shared" si="20"/>
        <v>0</v>
      </c>
      <c r="W143" s="146">
        <f t="shared" si="20"/>
        <v>0</v>
      </c>
      <c r="X143" s="146">
        <f t="shared" si="20"/>
        <v>0</v>
      </c>
      <c r="Y143" s="146">
        <f t="shared" si="20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21"/>
        <v>0</v>
      </c>
      <c r="U144" s="146">
        <f t="shared" si="20"/>
        <v>0</v>
      </c>
      <c r="V144" s="146">
        <f t="shared" si="20"/>
        <v>0</v>
      </c>
      <c r="W144" s="146">
        <f t="shared" si="20"/>
        <v>0</v>
      </c>
      <c r="X144" s="146">
        <f t="shared" si="20"/>
        <v>0</v>
      </c>
      <c r="Y144" s="146">
        <f t="shared" si="20"/>
        <v>0</v>
      </c>
      <c r="Z144"/>
      <c r="AA144"/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21"/>
        <v>0</v>
      </c>
      <c r="U145" s="146">
        <f t="shared" si="20"/>
        <v>0</v>
      </c>
      <c r="V145" s="146">
        <f t="shared" si="20"/>
        <v>0</v>
      </c>
      <c r="W145" s="146">
        <f t="shared" si="20"/>
        <v>0</v>
      </c>
      <c r="X145" s="146">
        <f t="shared" si="20"/>
        <v>0</v>
      </c>
      <c r="Y145" s="146">
        <f t="shared" si="20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21"/>
        <v>0</v>
      </c>
      <c r="U146" s="146">
        <f t="shared" si="20"/>
        <v>0</v>
      </c>
      <c r="V146" s="146">
        <f t="shared" si="20"/>
        <v>0</v>
      </c>
      <c r="W146" s="146">
        <f t="shared" si="20"/>
        <v>0</v>
      </c>
      <c r="X146" s="146">
        <f t="shared" si="20"/>
        <v>0</v>
      </c>
      <c r="Y146" s="146">
        <f t="shared" si="20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22">T6</f>
        <v>Cost estimate 2024</v>
      </c>
      <c r="U149" s="145" t="str">
        <f t="shared" si="22"/>
        <v>Cost estimate 2025</v>
      </c>
      <c r="V149" s="145" t="str">
        <f t="shared" si="22"/>
        <v>Cost estimate 2026</v>
      </c>
      <c r="W149" s="145" t="str">
        <f t="shared" si="22"/>
        <v>Cost estimate 2027</v>
      </c>
      <c r="X149" s="145" t="str">
        <f t="shared" si="22"/>
        <v>Cost estimate 2028</v>
      </c>
      <c r="Y149" s="145" t="str">
        <f t="shared" si="22"/>
        <v>TotalOver5Years</v>
      </c>
      <c r="Z149" s="191">
        <f>SUM(Y150:Y153)</f>
        <v>34560000</v>
      </c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>SUMIF($H$7:$H$106,$S150,T$7:T$106)</f>
        <v>0</v>
      </c>
      <c r="U150" s="146">
        <f t="shared" ref="U150:Y153" si="23">SUMIF($H$7:$H$106,$S150,U$7:U$106)</f>
        <v>11520000</v>
      </c>
      <c r="V150" s="146">
        <f t="shared" si="23"/>
        <v>11520000</v>
      </c>
      <c r="W150" s="146">
        <f t="shared" si="23"/>
        <v>11520000</v>
      </c>
      <c r="X150" s="146">
        <f t="shared" si="23"/>
        <v>0</v>
      </c>
      <c r="Y150" s="146">
        <f t="shared" si="23"/>
        <v>34560000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>SUMIF($H$7:$H$106,$S151,T$7:T$106)</f>
        <v>0</v>
      </c>
      <c r="U151" s="146">
        <f t="shared" si="23"/>
        <v>0</v>
      </c>
      <c r="V151" s="146">
        <f t="shared" si="23"/>
        <v>0</v>
      </c>
      <c r="W151" s="146">
        <f t="shared" si="23"/>
        <v>0</v>
      </c>
      <c r="X151" s="146">
        <f t="shared" si="23"/>
        <v>0</v>
      </c>
      <c r="Y151" s="146">
        <f t="shared" si="23"/>
        <v>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>SUMIF($H$7:$H$106,$S152,T$7:T$106)</f>
        <v>0</v>
      </c>
      <c r="U152" s="146">
        <f t="shared" si="23"/>
        <v>0</v>
      </c>
      <c r="V152" s="146">
        <f t="shared" si="23"/>
        <v>0</v>
      </c>
      <c r="W152" s="146">
        <f t="shared" si="23"/>
        <v>0</v>
      </c>
      <c r="X152" s="146">
        <f t="shared" si="23"/>
        <v>0</v>
      </c>
      <c r="Y152" s="146">
        <f t="shared" si="23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>SUMIF($H$7:$H$106,$S153,T$7:T$106)</f>
        <v>0</v>
      </c>
      <c r="U153" s="146">
        <f t="shared" si="23"/>
        <v>0</v>
      </c>
      <c r="V153" s="146">
        <f t="shared" si="23"/>
        <v>0</v>
      </c>
      <c r="W153" s="146">
        <f t="shared" si="23"/>
        <v>0</v>
      </c>
      <c r="X153" s="146">
        <f t="shared" si="23"/>
        <v>0</v>
      </c>
      <c r="Y153" s="146">
        <f t="shared" si="23"/>
        <v>0</v>
      </c>
      <c r="Z153"/>
      <c r="AA153"/>
      <c r="AB153"/>
    </row>
    <row r="154" spans="1:28" s="37" customFormat="1" x14ac:dyDescent="0.25">
      <c r="A154" s="141"/>
      <c r="B154" s="141"/>
      <c r="C154" s="52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24">T6</f>
        <v>Cost estimate 2024</v>
      </c>
      <c r="U156" s="145" t="str">
        <f t="shared" si="24"/>
        <v>Cost estimate 2025</v>
      </c>
      <c r="V156" s="145" t="str">
        <f t="shared" si="24"/>
        <v>Cost estimate 2026</v>
      </c>
      <c r="W156" s="145" t="str">
        <f t="shared" si="24"/>
        <v>Cost estimate 2027</v>
      </c>
      <c r="X156" s="145" t="str">
        <f t="shared" si="24"/>
        <v>Cost estimate 2028</v>
      </c>
      <c r="Y156" s="145" t="str">
        <f t="shared" si="24"/>
        <v>TotalOver5Years</v>
      </c>
      <c r="Z156" s="191">
        <f>SUM(Y157:Y179)</f>
        <v>34560000</v>
      </c>
      <c r="AA156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 t="shared" ref="T157:T173" si="25">SUMIF($G$7:$G$106,$S157,T$7:T$106)</f>
        <v>0</v>
      </c>
      <c r="U157" s="146">
        <f t="shared" ref="U157:Y172" si="26">SUMIF($G$7:$G$106,$S157,U$7:U$106)</f>
        <v>11520000</v>
      </c>
      <c r="V157" s="146">
        <f t="shared" si="26"/>
        <v>11520000</v>
      </c>
      <c r="W157" s="146">
        <f t="shared" si="26"/>
        <v>11520000</v>
      </c>
      <c r="X157" s="146">
        <f t="shared" si="26"/>
        <v>0</v>
      </c>
      <c r="Y157" s="146">
        <f t="shared" si="26"/>
        <v>34560000</v>
      </c>
      <c r="Z157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si="25"/>
        <v>0</v>
      </c>
      <c r="U158" s="146">
        <f t="shared" si="26"/>
        <v>0</v>
      </c>
      <c r="V158" s="146">
        <f t="shared" si="26"/>
        <v>0</v>
      </c>
      <c r="W158" s="146">
        <f t="shared" si="26"/>
        <v>0</v>
      </c>
      <c r="X158" s="146">
        <f t="shared" si="26"/>
        <v>0</v>
      </c>
      <c r="Y158" s="146">
        <f t="shared" si="26"/>
        <v>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25"/>
        <v>0</v>
      </c>
      <c r="U159" s="146">
        <f t="shared" si="26"/>
        <v>0</v>
      </c>
      <c r="V159" s="146">
        <f t="shared" si="26"/>
        <v>0</v>
      </c>
      <c r="W159" s="146">
        <f t="shared" si="26"/>
        <v>0</v>
      </c>
      <c r="X159" s="146">
        <f t="shared" si="26"/>
        <v>0</v>
      </c>
      <c r="Y159" s="146">
        <f t="shared" si="26"/>
        <v>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25"/>
        <v>0</v>
      </c>
      <c r="U160" s="146">
        <f t="shared" si="26"/>
        <v>0</v>
      </c>
      <c r="V160" s="146">
        <f t="shared" si="26"/>
        <v>0</v>
      </c>
      <c r="W160" s="146">
        <f t="shared" si="26"/>
        <v>0</v>
      </c>
      <c r="X160" s="146">
        <f t="shared" si="26"/>
        <v>0</v>
      </c>
      <c r="Y160" s="146">
        <f t="shared" si="26"/>
        <v>0</v>
      </c>
      <c r="Z160"/>
      <c r="AA160"/>
    </row>
    <row r="161" spans="19:27" x14ac:dyDescent="0.25">
      <c r="S161" s="145" t="str">
        <f>'Basic Input for Tool'!$E$69</f>
        <v>Other 2</v>
      </c>
      <c r="T161" s="146">
        <f t="shared" si="25"/>
        <v>0</v>
      </c>
      <c r="U161" s="146">
        <f t="shared" si="26"/>
        <v>0</v>
      </c>
      <c r="V161" s="146">
        <f t="shared" si="26"/>
        <v>0</v>
      </c>
      <c r="W161" s="146">
        <f t="shared" si="26"/>
        <v>0</v>
      </c>
      <c r="X161" s="146">
        <f t="shared" si="26"/>
        <v>0</v>
      </c>
      <c r="Y161" s="146">
        <f t="shared" si="26"/>
        <v>0</v>
      </c>
      <c r="Z161"/>
      <c r="AA161"/>
    </row>
    <row r="162" spans="19:27" x14ac:dyDescent="0.25">
      <c r="S162" s="145" t="str">
        <f>'Basic Input for Tool'!$E$70</f>
        <v>Other 3</v>
      </c>
      <c r="T162" s="146">
        <f t="shared" si="25"/>
        <v>0</v>
      </c>
      <c r="U162" s="146">
        <f t="shared" si="26"/>
        <v>0</v>
      </c>
      <c r="V162" s="146">
        <f t="shared" si="26"/>
        <v>0</v>
      </c>
      <c r="W162" s="146">
        <f t="shared" si="26"/>
        <v>0</v>
      </c>
      <c r="X162" s="146">
        <f t="shared" si="26"/>
        <v>0</v>
      </c>
      <c r="Y162" s="146">
        <f t="shared" si="26"/>
        <v>0</v>
      </c>
      <c r="Z162"/>
      <c r="AA162"/>
    </row>
    <row r="163" spans="19:27" x14ac:dyDescent="0.25">
      <c r="S163" s="145" t="str">
        <f>'Basic Input for Tool'!$E$71</f>
        <v>Other 4</v>
      </c>
      <c r="T163" s="146">
        <f t="shared" si="25"/>
        <v>0</v>
      </c>
      <c r="U163" s="146">
        <f t="shared" si="26"/>
        <v>0</v>
      </c>
      <c r="V163" s="146">
        <f t="shared" si="26"/>
        <v>0</v>
      </c>
      <c r="W163" s="146">
        <f t="shared" si="26"/>
        <v>0</v>
      </c>
      <c r="X163" s="146">
        <f t="shared" si="26"/>
        <v>0</v>
      </c>
      <c r="Y163" s="146">
        <f t="shared" si="26"/>
        <v>0</v>
      </c>
      <c r="Z163"/>
      <c r="AA163"/>
    </row>
    <row r="164" spans="19:27" x14ac:dyDescent="0.25">
      <c r="S164" s="145" t="str">
        <f>'Basic Input for Tool'!$E$72</f>
        <v>Other 5</v>
      </c>
      <c r="T164" s="146">
        <f t="shared" si="25"/>
        <v>0</v>
      </c>
      <c r="U164" s="146">
        <f t="shared" si="26"/>
        <v>0</v>
      </c>
      <c r="V164" s="146">
        <f t="shared" si="26"/>
        <v>0</v>
      </c>
      <c r="W164" s="146">
        <f t="shared" si="26"/>
        <v>0</v>
      </c>
      <c r="X164" s="146">
        <f t="shared" si="26"/>
        <v>0</v>
      </c>
      <c r="Y164" s="146">
        <f t="shared" si="26"/>
        <v>0</v>
      </c>
      <c r="Z164"/>
      <c r="AA164"/>
    </row>
    <row r="165" spans="19:27" x14ac:dyDescent="0.25">
      <c r="S165" s="145" t="str">
        <f>'Basic Input for Tool'!$E$73</f>
        <v>Other 6</v>
      </c>
      <c r="T165" s="146">
        <f t="shared" si="25"/>
        <v>0</v>
      </c>
      <c r="U165" s="146">
        <f t="shared" si="26"/>
        <v>0</v>
      </c>
      <c r="V165" s="146">
        <f t="shared" si="26"/>
        <v>0</v>
      </c>
      <c r="W165" s="146">
        <f t="shared" si="26"/>
        <v>0</v>
      </c>
      <c r="X165" s="146">
        <f t="shared" si="26"/>
        <v>0</v>
      </c>
      <c r="Y165" s="146">
        <f t="shared" si="26"/>
        <v>0</v>
      </c>
      <c r="Z165"/>
      <c r="AA165"/>
    </row>
    <row r="166" spans="19:27" x14ac:dyDescent="0.25">
      <c r="S166" s="145" t="str">
        <f>'Basic Input for Tool'!$E74</f>
        <v>Other 7</v>
      </c>
      <c r="T166" s="146">
        <f t="shared" si="25"/>
        <v>0</v>
      </c>
      <c r="U166" s="146">
        <f t="shared" si="26"/>
        <v>0</v>
      </c>
      <c r="V166" s="146">
        <f t="shared" si="26"/>
        <v>0</v>
      </c>
      <c r="W166" s="146">
        <f t="shared" si="26"/>
        <v>0</v>
      </c>
      <c r="X166" s="146">
        <f t="shared" si="26"/>
        <v>0</v>
      </c>
      <c r="Y166" s="146">
        <f t="shared" si="26"/>
        <v>0</v>
      </c>
      <c r="Z166"/>
      <c r="AA166"/>
    </row>
    <row r="167" spans="19:27" x14ac:dyDescent="0.25">
      <c r="S167" s="145" t="str">
        <f>'Basic Input for Tool'!$E75</f>
        <v>Other 8</v>
      </c>
      <c r="T167" s="146">
        <f t="shared" si="25"/>
        <v>0</v>
      </c>
      <c r="U167" s="146">
        <f t="shared" si="26"/>
        <v>0</v>
      </c>
      <c r="V167" s="146">
        <f t="shared" si="26"/>
        <v>0</v>
      </c>
      <c r="W167" s="146">
        <f t="shared" si="26"/>
        <v>0</v>
      </c>
      <c r="X167" s="146">
        <f t="shared" si="26"/>
        <v>0</v>
      </c>
      <c r="Y167" s="146">
        <f t="shared" si="26"/>
        <v>0</v>
      </c>
      <c r="Z167"/>
      <c r="AA167"/>
    </row>
    <row r="168" spans="19:27" x14ac:dyDescent="0.25">
      <c r="S168" s="145" t="str">
        <f>'Basic Input for Tool'!$E76</f>
        <v>Other 9</v>
      </c>
      <c r="T168" s="146">
        <f t="shared" si="25"/>
        <v>0</v>
      </c>
      <c r="U168" s="146">
        <f t="shared" si="26"/>
        <v>0</v>
      </c>
      <c r="V168" s="146">
        <f t="shared" si="26"/>
        <v>0</v>
      </c>
      <c r="W168" s="146">
        <f t="shared" si="26"/>
        <v>0</v>
      </c>
      <c r="X168" s="146">
        <f t="shared" si="26"/>
        <v>0</v>
      </c>
      <c r="Y168" s="146">
        <f t="shared" si="26"/>
        <v>0</v>
      </c>
      <c r="Z168"/>
      <c r="AA168"/>
    </row>
    <row r="169" spans="19:27" x14ac:dyDescent="0.25">
      <c r="S169" s="145" t="str">
        <f>'Basic Input for Tool'!$E77</f>
        <v>Other 10</v>
      </c>
      <c r="T169" s="146">
        <f t="shared" si="25"/>
        <v>0</v>
      </c>
      <c r="U169" s="146">
        <f t="shared" si="26"/>
        <v>0</v>
      </c>
      <c r="V169" s="146">
        <f t="shared" si="26"/>
        <v>0</v>
      </c>
      <c r="W169" s="146">
        <f t="shared" si="26"/>
        <v>0</v>
      </c>
      <c r="X169" s="146">
        <f t="shared" si="26"/>
        <v>0</v>
      </c>
      <c r="Y169" s="146">
        <f t="shared" si="26"/>
        <v>0</v>
      </c>
      <c r="Z169"/>
      <c r="AA169"/>
    </row>
    <row r="170" spans="19:27" x14ac:dyDescent="0.25">
      <c r="S170" s="145" t="str">
        <f>'Basic Input for Tool'!$E78</f>
        <v>Other 11</v>
      </c>
      <c r="T170" s="146">
        <f t="shared" si="25"/>
        <v>0</v>
      </c>
      <c r="U170" s="146">
        <f t="shared" si="26"/>
        <v>0</v>
      </c>
      <c r="V170" s="146">
        <f t="shared" si="26"/>
        <v>0</v>
      </c>
      <c r="W170" s="146">
        <f t="shared" si="26"/>
        <v>0</v>
      </c>
      <c r="X170" s="146">
        <f t="shared" si="26"/>
        <v>0</v>
      </c>
      <c r="Y170" s="146">
        <f t="shared" si="26"/>
        <v>0</v>
      </c>
      <c r="Z170"/>
      <c r="AA170"/>
    </row>
    <row r="171" spans="19:27" x14ac:dyDescent="0.25">
      <c r="S171" s="145" t="str">
        <f>'Basic Input for Tool'!$E79</f>
        <v>Other 12</v>
      </c>
      <c r="T171" s="146">
        <f t="shared" si="25"/>
        <v>0</v>
      </c>
      <c r="U171" s="146">
        <f t="shared" si="26"/>
        <v>0</v>
      </c>
      <c r="V171" s="146">
        <f t="shared" si="26"/>
        <v>0</v>
      </c>
      <c r="W171" s="146">
        <f t="shared" si="26"/>
        <v>0</v>
      </c>
      <c r="X171" s="146">
        <f t="shared" si="26"/>
        <v>0</v>
      </c>
      <c r="Y171" s="146">
        <f t="shared" si="26"/>
        <v>0</v>
      </c>
      <c r="Z171"/>
      <c r="AA171"/>
    </row>
    <row r="172" spans="19:27" x14ac:dyDescent="0.25">
      <c r="S172" s="145" t="str">
        <f>'Basic Input for Tool'!$E80</f>
        <v>Other 13</v>
      </c>
      <c r="T172" s="146">
        <f t="shared" si="25"/>
        <v>0</v>
      </c>
      <c r="U172" s="146">
        <f t="shared" si="26"/>
        <v>0</v>
      </c>
      <c r="V172" s="146">
        <f t="shared" si="26"/>
        <v>0</v>
      </c>
      <c r="W172" s="146">
        <f t="shared" si="26"/>
        <v>0</v>
      </c>
      <c r="X172" s="146">
        <f t="shared" si="26"/>
        <v>0</v>
      </c>
      <c r="Y172" s="146">
        <f t="shared" si="26"/>
        <v>0</v>
      </c>
      <c r="Z172"/>
      <c r="AA172"/>
    </row>
    <row r="173" spans="19:27" x14ac:dyDescent="0.25">
      <c r="S173" s="145" t="str">
        <f>'Basic Input for Tool'!$E81</f>
        <v>Other 14</v>
      </c>
      <c r="T173" s="146">
        <f t="shared" si="25"/>
        <v>0</v>
      </c>
      <c r="U173" s="146">
        <f>SUMIF($G$7:$G$106,$S173,U$7:U$106)</f>
        <v>0</v>
      </c>
      <c r="V173" s="146">
        <f>SUMIF($G$7:$G$106,$S173,V$7:V$106)</f>
        <v>0</v>
      </c>
      <c r="W173" s="146">
        <f>SUMIF($G$7:$G$106,$S173,W$7:W$106)</f>
        <v>0</v>
      </c>
      <c r="X173" s="146">
        <f>SUMIF($G$7:$G$106,$S173,X$7:X$106)</f>
        <v>0</v>
      </c>
      <c r="Y173" s="146">
        <f>SUMIF($G$7:$G$106,$S173,Y$7:Y$106)</f>
        <v>0</v>
      </c>
      <c r="Z173"/>
      <c r="AA173"/>
    </row>
    <row r="174" spans="19:27" x14ac:dyDescent="0.25">
      <c r="S174" s="145" t="str">
        <f>'Basic Input for Tool'!$E82</f>
        <v>Other 15</v>
      </c>
      <c r="T174" s="146">
        <f t="shared" ref="T174:Y179" si="27">SUMIF($G$7:$G$106,$S174,T$7:T$106)</f>
        <v>0</v>
      </c>
      <c r="U174" s="146">
        <f t="shared" si="27"/>
        <v>0</v>
      </c>
      <c r="V174" s="146">
        <f t="shared" si="27"/>
        <v>0</v>
      </c>
      <c r="W174" s="146">
        <f t="shared" si="27"/>
        <v>0</v>
      </c>
      <c r="X174" s="146">
        <f t="shared" si="27"/>
        <v>0</v>
      </c>
      <c r="Y174" s="146">
        <f t="shared" si="27"/>
        <v>0</v>
      </c>
      <c r="Z174"/>
      <c r="AA174"/>
    </row>
    <row r="175" spans="19:27" x14ac:dyDescent="0.25">
      <c r="S175" s="145" t="str">
        <f>'Basic Input for Tool'!$E83</f>
        <v>Other 16</v>
      </c>
      <c r="T175" s="146">
        <f t="shared" si="27"/>
        <v>0</v>
      </c>
      <c r="U175" s="146">
        <f t="shared" si="27"/>
        <v>0</v>
      </c>
      <c r="V175" s="146">
        <f t="shared" si="27"/>
        <v>0</v>
      </c>
      <c r="W175" s="146">
        <f t="shared" si="27"/>
        <v>0</v>
      </c>
      <c r="X175" s="146">
        <f t="shared" si="27"/>
        <v>0</v>
      </c>
      <c r="Y175" s="146">
        <f t="shared" si="27"/>
        <v>0</v>
      </c>
      <c r="Z175"/>
      <c r="AA175"/>
    </row>
    <row r="176" spans="19:27" x14ac:dyDescent="0.25">
      <c r="S176" s="145" t="str">
        <f>'Basic Input for Tool'!$E84</f>
        <v>Other 17</v>
      </c>
      <c r="T176" s="146">
        <f t="shared" si="27"/>
        <v>0</v>
      </c>
      <c r="U176" s="146">
        <f t="shared" si="27"/>
        <v>0</v>
      </c>
      <c r="V176" s="146">
        <f t="shared" si="27"/>
        <v>0</v>
      </c>
      <c r="W176" s="146">
        <f t="shared" si="27"/>
        <v>0</v>
      </c>
      <c r="X176" s="146">
        <f t="shared" si="27"/>
        <v>0</v>
      </c>
      <c r="Y176" s="146">
        <f t="shared" si="27"/>
        <v>0</v>
      </c>
      <c r="Z176"/>
      <c r="AA176"/>
    </row>
    <row r="177" spans="1:27" x14ac:dyDescent="0.25">
      <c r="S177" s="145" t="str">
        <f>'Basic Input for Tool'!$E85</f>
        <v>Other 18</v>
      </c>
      <c r="T177" s="146">
        <f t="shared" si="27"/>
        <v>0</v>
      </c>
      <c r="U177" s="146">
        <f t="shared" si="27"/>
        <v>0</v>
      </c>
      <c r="V177" s="146">
        <f t="shared" si="27"/>
        <v>0</v>
      </c>
      <c r="W177" s="146">
        <f t="shared" si="27"/>
        <v>0</v>
      </c>
      <c r="X177" s="146">
        <f t="shared" si="27"/>
        <v>0</v>
      </c>
      <c r="Y177" s="146">
        <f t="shared" si="27"/>
        <v>0</v>
      </c>
      <c r="Z177"/>
      <c r="AA177"/>
    </row>
    <row r="178" spans="1:27" x14ac:dyDescent="0.25">
      <c r="S178" s="145" t="str">
        <f>'Basic Input for Tool'!$E86</f>
        <v>Other 19</v>
      </c>
      <c r="T178" s="146">
        <f t="shared" si="27"/>
        <v>0</v>
      </c>
      <c r="U178" s="146">
        <f t="shared" si="27"/>
        <v>0</v>
      </c>
      <c r="V178" s="146">
        <f t="shared" si="27"/>
        <v>0</v>
      </c>
      <c r="W178" s="146">
        <f t="shared" si="27"/>
        <v>0</v>
      </c>
      <c r="X178" s="146">
        <f t="shared" si="27"/>
        <v>0</v>
      </c>
      <c r="Y178" s="146">
        <f t="shared" si="27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27"/>
        <v>0</v>
      </c>
      <c r="U179" s="146">
        <f t="shared" si="27"/>
        <v>0</v>
      </c>
      <c r="V179" s="146">
        <f t="shared" si="27"/>
        <v>0</v>
      </c>
      <c r="W179" s="146">
        <f t="shared" si="27"/>
        <v>0</v>
      </c>
      <c r="X179" s="146">
        <f t="shared" si="27"/>
        <v>0</v>
      </c>
      <c r="Y179" s="146">
        <f t="shared" si="27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28">U6</f>
        <v>Cost estimate 2025</v>
      </c>
      <c r="V182" s="145" t="str">
        <f t="shared" si="28"/>
        <v>Cost estimate 2026</v>
      </c>
      <c r="W182" s="145" t="str">
        <f t="shared" si="28"/>
        <v>Cost estimate 2027</v>
      </c>
      <c r="X182" s="145" t="str">
        <f t="shared" si="28"/>
        <v>Cost estimate 2028</v>
      </c>
      <c r="Y182" s="145" t="str">
        <f t="shared" si="28"/>
        <v>TotalOver5Years</v>
      </c>
      <c r="Z182" s="191">
        <f>SUM(Y183:Y184)</f>
        <v>34560000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0</v>
      </c>
      <c r="U183" s="146">
        <f>SUM(SUMIFS(U$7:U$106,$L7:$L106,{"yes","y","funded"}))</f>
        <v>0</v>
      </c>
      <c r="V183" s="146">
        <f>SUM(SUMIFS(V$7:V$106,$L7:$L106,{"yes","y","funded"}))</f>
        <v>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0</v>
      </c>
      <c r="U184" s="146">
        <f>SUM(SUMIFS(U$7:U$106,$L7:$L106,{"no","n","not funded"}))</f>
        <v>11520000</v>
      </c>
      <c r="V184" s="146">
        <f>SUM(SUMIFS(V$7:V$106,$L7:$L106,{"no","n","not funded"}))</f>
        <v>11520000</v>
      </c>
      <c r="W184" s="146">
        <f>SUM(SUMIFS(W$7:W$106,$L7:$L106,{"no","n","not funded"}))</f>
        <v>11520000</v>
      </c>
      <c r="X184" s="146">
        <f>SUM(SUMIFS(X$7:X$106,$L7:$L106,{"no","n","not funded"}))</f>
        <v>0</v>
      </c>
      <c r="Y184" s="146">
        <f>SUM(SUMIFS(Y$7:Y$106,$L7:$L106,{"no","n","not funded"}))</f>
        <v>34560000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</row>
    <row r="188" spans="1:27" x14ac:dyDescent="0.25">
      <c r="A188" s="37"/>
      <c r="B188" s="37"/>
    </row>
    <row r="189" spans="1:27" x14ac:dyDescent="0.25">
      <c r="A189" s="37"/>
      <c r="B189" s="37"/>
    </row>
    <row r="190" spans="1:27" x14ac:dyDescent="0.25">
      <c r="A190" s="37"/>
      <c r="B190" s="37"/>
    </row>
    <row r="191" spans="1:27" x14ac:dyDescent="0.25">
      <c r="A191" s="37"/>
      <c r="B191" s="37"/>
    </row>
    <row r="192" spans="1:27" x14ac:dyDescent="0.25">
      <c r="A192" s="37"/>
      <c r="B192" s="37"/>
    </row>
    <row r="193" spans="1:2" x14ac:dyDescent="0.25">
      <c r="A193" s="37"/>
      <c r="B193" s="37"/>
    </row>
    <row r="194" spans="1:2" x14ac:dyDescent="0.25">
      <c r="A194" s="37"/>
      <c r="B194" s="37"/>
    </row>
    <row r="195" spans="1:2" x14ac:dyDescent="0.25">
      <c r="A195" s="37"/>
      <c r="B195" s="37"/>
    </row>
    <row r="196" spans="1:2" x14ac:dyDescent="0.25">
      <c r="A196" s="37"/>
      <c r="B196" s="37"/>
    </row>
    <row r="197" spans="1:2" x14ac:dyDescent="0.25">
      <c r="A197" s="37"/>
      <c r="B197" s="37"/>
    </row>
    <row r="198" spans="1:2" x14ac:dyDescent="0.25">
      <c r="A198" s="37"/>
      <c r="B198" s="37"/>
    </row>
    <row r="199" spans="1:2" x14ac:dyDescent="0.25">
      <c r="A199" s="37"/>
      <c r="B199" s="37"/>
    </row>
    <row r="200" spans="1:2" x14ac:dyDescent="0.25">
      <c r="A200" s="37"/>
      <c r="B200" s="37"/>
    </row>
    <row r="201" spans="1:2" x14ac:dyDescent="0.25">
      <c r="A201" s="37"/>
      <c r="B201" s="37"/>
    </row>
    <row r="202" spans="1:2" x14ac:dyDescent="0.25">
      <c r="A202" s="37"/>
      <c r="B202" s="37"/>
    </row>
    <row r="203" spans="1:2" x14ac:dyDescent="0.25">
      <c r="A203" s="37"/>
      <c r="B203" s="37"/>
    </row>
    <row r="204" spans="1:2" x14ac:dyDescent="0.25">
      <c r="A204" s="37"/>
      <c r="B204" s="37"/>
    </row>
    <row r="205" spans="1:2" x14ac:dyDescent="0.25">
      <c r="A205" s="37"/>
      <c r="B205" s="37"/>
    </row>
    <row r="206" spans="1:2" x14ac:dyDescent="0.25">
      <c r="A206" s="37"/>
      <c r="B206" s="37"/>
    </row>
    <row r="207" spans="1:2" x14ac:dyDescent="0.25">
      <c r="A207" s="37"/>
      <c r="B207" s="37"/>
    </row>
    <row r="208" spans="1:2" x14ac:dyDescent="0.25">
      <c r="A208" s="37"/>
      <c r="B208" s="37"/>
    </row>
  </sheetData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0F00-000000000000}"/>
  </dataValidation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6">
    <tabColor theme="6" tint="0.59999389629810485"/>
  </sheetPr>
  <dimension ref="A1:XFC208"/>
  <sheetViews>
    <sheetView topLeftCell="J1" zoomScale="70" zoomScaleNormal="70" workbookViewId="0">
      <selection activeCell="N7" sqref="N7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9" width="6.42578125" style="37" bestFit="1" customWidth="1"/>
    <col min="20" max="24" width="18.85546875" style="37" bestFit="1" customWidth="1"/>
    <col min="25" max="25" width="16.5703125" style="37" bestFit="1" customWidth="1"/>
    <col min="26" max="26" width="16" style="37" customWidth="1"/>
    <col min="27" max="27" width="14.5703125" style="37" bestFit="1" customWidth="1"/>
    <col min="28" max="31" width="13.5703125" customWidth="1"/>
  </cols>
  <sheetData>
    <row r="1" spans="1:193 16371:16383" x14ac:dyDescent="0.25">
      <c r="A1" s="136" t="str">
        <f>IF(ISNA(VLOOKUP(CountryName,CountriesCodes,2,FALSE))=TRUE,"",VLOOKUP(CountryName,CountriesCodes,2,FALSE)&amp; "NLF")</f>
        <v>ETH NLF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</row>
    <row r="5" spans="1:193 16371:16383" ht="46.5" x14ac:dyDescent="0.25">
      <c r="A5" s="139"/>
      <c r="B5" s="40" t="s">
        <v>598</v>
      </c>
      <c r="C5" s="41" t="s">
        <v>764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1</v>
      </c>
      <c r="AH6">
        <f>COUNTA($N7:$N106)</f>
        <v>1</v>
      </c>
    </row>
    <row r="7" spans="1:193 16371:16383" x14ac:dyDescent="0.25">
      <c r="A7" s="143"/>
      <c r="B7" s="48"/>
      <c r="C7" s="48"/>
      <c r="D7" s="48"/>
      <c r="E7" s="48"/>
      <c r="F7" s="48" t="s">
        <v>824</v>
      </c>
      <c r="G7" s="48" t="s">
        <v>778</v>
      </c>
      <c r="H7" s="48" t="s">
        <v>32</v>
      </c>
      <c r="I7" s="48"/>
      <c r="J7" s="48"/>
      <c r="K7" s="48"/>
      <c r="L7" s="48" t="s">
        <v>725</v>
      </c>
      <c r="M7" s="48" t="s">
        <v>825</v>
      </c>
      <c r="N7" s="205">
        <f>(((($AN7-$AO7)*$AP7*$AQ7+$AO7*($AP7+ExtraDaysFar)*$AR7)+($AS7*$AP7)+($AT7+$AU7)*$AP7*$AN7+$AV7*$AN7))+($AW7*$AZ7*$AX7+$AW7*$BA7*$AZ7+$AY7+$AN7*$BB7)+$BC7*$AP7+$BH7+$BI7</f>
        <v>160000</v>
      </c>
      <c r="O7" s="47"/>
      <c r="P7" s="199">
        <v>1</v>
      </c>
      <c r="Q7" s="50"/>
      <c r="R7" s="50"/>
      <c r="S7" s="50"/>
      <c r="T7" s="51">
        <f t="shared" ref="T7:X22" si="1">IF($N7="Pending",0,$N7*O7)</f>
        <v>0</v>
      </c>
      <c r="U7" s="51">
        <f t="shared" si="1"/>
        <v>160000</v>
      </c>
      <c r="V7" s="51">
        <f t="shared" si="1"/>
        <v>0</v>
      </c>
      <c r="W7" s="51">
        <f t="shared" si="1"/>
        <v>0</v>
      </c>
      <c r="X7" s="51">
        <f t="shared" si="1"/>
        <v>0</v>
      </c>
      <c r="Y7" s="51">
        <f t="shared" ref="Y7:Y25" si="2">SUM(T7:X7)</f>
        <v>160000</v>
      </c>
      <c r="Z7" s="49" t="s">
        <v>667</v>
      </c>
      <c r="AA7" s="49" t="s">
        <v>591</v>
      </c>
      <c r="AB7" s="15"/>
      <c r="AC7" s="15"/>
      <c r="AD7" s="15"/>
      <c r="AE7" s="15"/>
      <c r="AL7" t="s">
        <v>667</v>
      </c>
      <c r="AN7">
        <v>20</v>
      </c>
      <c r="AO7">
        <v>20</v>
      </c>
      <c r="AP7">
        <v>4</v>
      </c>
      <c r="AQ7">
        <v>0</v>
      </c>
      <c r="AR7">
        <v>1480</v>
      </c>
      <c r="AS7">
        <v>3500</v>
      </c>
      <c r="AT7">
        <v>250</v>
      </c>
      <c r="AU7">
        <v>80</v>
      </c>
      <c r="AV7">
        <v>60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 t="s">
        <v>32</v>
      </c>
      <c r="BE7" t="s">
        <v>591</v>
      </c>
      <c r="BF7" t="s">
        <v>667</v>
      </c>
      <c r="BG7" t="s">
        <v>778</v>
      </c>
      <c r="BH7">
        <v>0</v>
      </c>
      <c r="BI7">
        <v>0</v>
      </c>
    </row>
    <row r="8" spans="1:193 16371:16383" x14ac:dyDescent="0.25">
      <c r="A8" s="143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205"/>
      <c r="O8" s="47"/>
      <c r="P8" s="199"/>
      <c r="Q8" s="50"/>
      <c r="R8" s="50"/>
      <c r="S8" s="50"/>
      <c r="T8" s="51">
        <f t="shared" si="1"/>
        <v>0</v>
      </c>
      <c r="U8" s="51">
        <f t="shared" si="1"/>
        <v>0</v>
      </c>
      <c r="V8" s="51">
        <f t="shared" si="1"/>
        <v>0</v>
      </c>
      <c r="W8" s="51">
        <f t="shared" si="1"/>
        <v>0</v>
      </c>
      <c r="X8" s="51">
        <f t="shared" si="1"/>
        <v>0</v>
      </c>
      <c r="Y8" s="51">
        <f t="shared" si="2"/>
        <v>0</v>
      </c>
      <c r="Z8" s="49"/>
      <c r="AA8" s="49"/>
      <c r="AB8" s="15"/>
      <c r="AC8" s="15"/>
      <c r="AD8" s="15"/>
      <c r="AE8" s="15"/>
    </row>
    <row r="9" spans="1:193 16371:16383" x14ac:dyDescent="0.25">
      <c r="A9" s="143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205"/>
      <c r="O9" s="47"/>
      <c r="P9" s="199"/>
      <c r="Q9" s="50"/>
      <c r="R9" s="50"/>
      <c r="S9" s="50"/>
      <c r="T9" s="51">
        <f t="shared" si="1"/>
        <v>0</v>
      </c>
      <c r="U9" s="51">
        <f t="shared" si="1"/>
        <v>0</v>
      </c>
      <c r="V9" s="51">
        <f t="shared" si="1"/>
        <v>0</v>
      </c>
      <c r="W9" s="51">
        <f t="shared" si="1"/>
        <v>0</v>
      </c>
      <c r="X9" s="51">
        <f t="shared" si="1"/>
        <v>0</v>
      </c>
      <c r="Y9" s="51">
        <f t="shared" si="2"/>
        <v>0</v>
      </c>
      <c r="Z9" s="49"/>
      <c r="AA9" s="49"/>
      <c r="AB9" s="15"/>
      <c r="AC9" s="15"/>
      <c r="AD9" s="15"/>
      <c r="AE9" s="15"/>
    </row>
    <row r="10" spans="1:193 16371:16383" x14ac:dyDescent="0.25">
      <c r="A10" s="143"/>
      <c r="B10" s="48"/>
      <c r="C10" s="48"/>
      <c r="D10" s="48"/>
      <c r="E10" s="221"/>
      <c r="F10" s="48"/>
      <c r="G10" s="48"/>
      <c r="H10" s="48"/>
      <c r="I10" s="48"/>
      <c r="J10" s="48"/>
      <c r="K10" s="48"/>
      <c r="L10" s="48"/>
      <c r="M10" s="48"/>
      <c r="N10" s="205"/>
      <c r="O10" s="47"/>
      <c r="P10" s="199"/>
      <c r="Q10" s="50"/>
      <c r="R10" s="50"/>
      <c r="S10" s="50"/>
      <c r="T10" s="51">
        <f t="shared" si="1"/>
        <v>0</v>
      </c>
      <c r="U10" s="51">
        <f t="shared" si="1"/>
        <v>0</v>
      </c>
      <c r="V10" s="51">
        <f t="shared" si="1"/>
        <v>0</v>
      </c>
      <c r="W10" s="51">
        <f t="shared" si="1"/>
        <v>0</v>
      </c>
      <c r="X10" s="51">
        <f t="shared" si="1"/>
        <v>0</v>
      </c>
      <c r="Y10" s="51">
        <f t="shared" si="2"/>
        <v>0</v>
      </c>
      <c r="Z10" s="49"/>
      <c r="AA10" s="49"/>
      <c r="AB10" s="15"/>
      <c r="AC10" s="15"/>
      <c r="AD10" s="15"/>
      <c r="AE10" s="15"/>
    </row>
    <row r="11" spans="1:193 16371:16383" x14ac:dyDescent="0.25">
      <c r="A11" s="143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205"/>
      <c r="O11" s="47"/>
      <c r="P11" s="199"/>
      <c r="Q11" s="50"/>
      <c r="R11" s="50"/>
      <c r="S11" s="50"/>
      <c r="T11" s="51">
        <f t="shared" si="1"/>
        <v>0</v>
      </c>
      <c r="U11" s="51">
        <f t="shared" si="1"/>
        <v>0</v>
      </c>
      <c r="V11" s="51">
        <f t="shared" si="1"/>
        <v>0</v>
      </c>
      <c r="W11" s="51">
        <f t="shared" si="1"/>
        <v>0</v>
      </c>
      <c r="X11" s="51">
        <f t="shared" si="1"/>
        <v>0</v>
      </c>
      <c r="Y11" s="51">
        <f t="shared" si="2"/>
        <v>0</v>
      </c>
      <c r="Z11" s="49"/>
      <c r="AA11" s="49"/>
      <c r="AB11" s="15"/>
      <c r="AC11" s="15"/>
      <c r="AD11" s="15"/>
      <c r="AE11" s="15"/>
    </row>
    <row r="12" spans="1:193 16371:16383" x14ac:dyDescent="0.25">
      <c r="A12" s="143"/>
      <c r="B12" s="48"/>
      <c r="C12" s="48"/>
      <c r="D12" s="48"/>
      <c r="E12" s="221"/>
      <c r="F12" s="48"/>
      <c r="G12" s="48"/>
      <c r="H12" s="48"/>
      <c r="I12" s="48"/>
      <c r="J12" s="48"/>
      <c r="K12" s="48"/>
      <c r="L12" s="48"/>
      <c r="M12" s="48"/>
      <c r="N12" s="205"/>
      <c r="O12" s="47"/>
      <c r="P12" s="50"/>
      <c r="Q12" s="50"/>
      <c r="R12" s="50"/>
      <c r="S12" s="50"/>
      <c r="T12" s="51">
        <f t="shared" si="1"/>
        <v>0</v>
      </c>
      <c r="U12" s="51">
        <f t="shared" si="1"/>
        <v>0</v>
      </c>
      <c r="V12" s="51">
        <f t="shared" si="1"/>
        <v>0</v>
      </c>
      <c r="W12" s="51">
        <f t="shared" si="1"/>
        <v>0</v>
      </c>
      <c r="X12" s="51">
        <f t="shared" si="1"/>
        <v>0</v>
      </c>
      <c r="Y12" s="51">
        <f t="shared" si="2"/>
        <v>0</v>
      </c>
      <c r="Z12" s="49"/>
      <c r="AA12" s="49"/>
      <c r="AB12" s="15"/>
      <c r="AC12" s="15"/>
      <c r="AD12" s="15"/>
      <c r="AE12" s="15"/>
    </row>
    <row r="13" spans="1:193 16371:16383" x14ac:dyDescent="0.25">
      <c r="A13" s="143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205"/>
      <c r="O13" s="47"/>
      <c r="P13" s="199"/>
      <c r="Q13" s="50"/>
      <c r="R13" s="50"/>
      <c r="S13" s="50"/>
      <c r="T13" s="51">
        <f t="shared" si="1"/>
        <v>0</v>
      </c>
      <c r="U13" s="51">
        <f t="shared" si="1"/>
        <v>0</v>
      </c>
      <c r="V13" s="51">
        <f t="shared" si="1"/>
        <v>0</v>
      </c>
      <c r="W13" s="51">
        <f t="shared" si="1"/>
        <v>0</v>
      </c>
      <c r="X13" s="51">
        <f t="shared" si="1"/>
        <v>0</v>
      </c>
      <c r="Y13" s="51">
        <f t="shared" si="2"/>
        <v>0</v>
      </c>
      <c r="Z13" s="49"/>
      <c r="AA13" s="49"/>
      <c r="AB13" s="15"/>
      <c r="AC13" s="15"/>
      <c r="AD13" s="15"/>
      <c r="AE13" s="15"/>
    </row>
    <row r="14" spans="1:193 16371:16383" x14ac:dyDescent="0.25">
      <c r="A14" s="143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205"/>
      <c r="O14" s="47"/>
      <c r="P14" s="199"/>
      <c r="Q14" s="50"/>
      <c r="R14" s="50"/>
      <c r="S14" s="50"/>
      <c r="T14" s="51">
        <f t="shared" si="1"/>
        <v>0</v>
      </c>
      <c r="U14" s="51">
        <f t="shared" si="1"/>
        <v>0</v>
      </c>
      <c r="V14" s="51">
        <f t="shared" si="1"/>
        <v>0</v>
      </c>
      <c r="W14" s="51">
        <f t="shared" si="1"/>
        <v>0</v>
      </c>
      <c r="X14" s="51">
        <f t="shared" si="1"/>
        <v>0</v>
      </c>
      <c r="Y14" s="51">
        <f t="shared" si="2"/>
        <v>0</v>
      </c>
      <c r="Z14" s="49"/>
      <c r="AA14" s="49"/>
      <c r="AB14" s="15"/>
      <c r="AC14" s="15"/>
      <c r="AD14" s="15"/>
      <c r="AE14" s="15"/>
    </row>
    <row r="15" spans="1:193 16371:16383" x14ac:dyDescent="0.25">
      <c r="A15" s="143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205"/>
      <c r="O15" s="47"/>
      <c r="P15" s="199"/>
      <c r="Q15" s="50"/>
      <c r="R15" s="50"/>
      <c r="S15" s="50"/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2"/>
        <v>0</v>
      </c>
      <c r="Z15" s="49"/>
      <c r="AA15" s="49"/>
      <c r="AB15" s="15"/>
      <c r="AC15" s="15"/>
      <c r="AD15" s="15"/>
      <c r="AE15" s="15"/>
    </row>
    <row r="16" spans="1:193 16371:16383" x14ac:dyDescent="0.25">
      <c r="A16" s="143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205"/>
      <c r="O16" s="47"/>
      <c r="P16" s="199"/>
      <c r="Q16" s="199"/>
      <c r="R16" s="199"/>
      <c r="S16" s="199"/>
      <c r="T16" s="51">
        <f t="shared" si="1"/>
        <v>0</v>
      </c>
      <c r="U16" s="51">
        <f t="shared" si="1"/>
        <v>0</v>
      </c>
      <c r="V16" s="51">
        <f t="shared" si="1"/>
        <v>0</v>
      </c>
      <c r="W16" s="51">
        <f t="shared" si="1"/>
        <v>0</v>
      </c>
      <c r="X16" s="51">
        <f t="shared" si="1"/>
        <v>0</v>
      </c>
      <c r="Y16" s="51">
        <f t="shared" si="2"/>
        <v>0</v>
      </c>
      <c r="Z16" s="49"/>
      <c r="AA16" s="49"/>
      <c r="AB16" s="15"/>
      <c r="AC16" s="15"/>
      <c r="AD16" s="15"/>
      <c r="AE16" s="15"/>
    </row>
    <row r="17" spans="1:31" x14ac:dyDescent="0.25">
      <c r="A17" s="143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205"/>
      <c r="O17" s="47"/>
      <c r="P17" s="199"/>
      <c r="Q17" s="199"/>
      <c r="R17" s="199"/>
      <c r="S17" s="199"/>
      <c r="T17" s="51">
        <f t="shared" si="1"/>
        <v>0</v>
      </c>
      <c r="U17" s="51">
        <f t="shared" si="1"/>
        <v>0</v>
      </c>
      <c r="V17" s="51">
        <f t="shared" si="1"/>
        <v>0</v>
      </c>
      <c r="W17" s="51">
        <f t="shared" si="1"/>
        <v>0</v>
      </c>
      <c r="X17" s="51">
        <f t="shared" si="1"/>
        <v>0</v>
      </c>
      <c r="Y17" s="51">
        <f t="shared" si="2"/>
        <v>0</v>
      </c>
      <c r="Z17" s="49"/>
      <c r="AA17" s="49"/>
      <c r="AB17" s="15"/>
      <c r="AC17" s="15"/>
      <c r="AD17" s="15"/>
      <c r="AE17" s="15"/>
    </row>
    <row r="18" spans="1:31" x14ac:dyDescent="0.25">
      <c r="A18" s="143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205"/>
      <c r="O18" s="47"/>
      <c r="P18" s="50"/>
      <c r="Q18" s="50"/>
      <c r="R18" s="50"/>
      <c r="S18" s="50"/>
      <c r="T18" s="51">
        <f t="shared" si="1"/>
        <v>0</v>
      </c>
      <c r="U18" s="51">
        <f t="shared" si="1"/>
        <v>0</v>
      </c>
      <c r="V18" s="51">
        <f t="shared" si="1"/>
        <v>0</v>
      </c>
      <c r="W18" s="51">
        <f t="shared" si="1"/>
        <v>0</v>
      </c>
      <c r="X18" s="51">
        <f t="shared" si="1"/>
        <v>0</v>
      </c>
      <c r="Y18" s="51">
        <f t="shared" si="2"/>
        <v>0</v>
      </c>
      <c r="Z18" s="49"/>
      <c r="AA18" s="49"/>
      <c r="AB18" s="15"/>
      <c r="AC18" s="15"/>
      <c r="AD18" s="15"/>
      <c r="AE18" s="15"/>
    </row>
    <row r="19" spans="1:31" x14ac:dyDescent="0.25">
      <c r="A19" s="143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205"/>
      <c r="O19" s="47"/>
      <c r="P19" s="199"/>
      <c r="Q19" s="50"/>
      <c r="R19" s="50"/>
      <c r="S19" s="50"/>
      <c r="T19" s="51">
        <f t="shared" si="1"/>
        <v>0</v>
      </c>
      <c r="U19" s="51">
        <f t="shared" si="1"/>
        <v>0</v>
      </c>
      <c r="V19" s="51">
        <f t="shared" si="1"/>
        <v>0</v>
      </c>
      <c r="W19" s="51">
        <f t="shared" si="1"/>
        <v>0</v>
      </c>
      <c r="X19" s="51">
        <f t="shared" si="1"/>
        <v>0</v>
      </c>
      <c r="Y19" s="51">
        <f t="shared" si="2"/>
        <v>0</v>
      </c>
      <c r="Z19" s="49"/>
      <c r="AA19" s="49"/>
      <c r="AB19" s="15"/>
      <c r="AC19" s="15"/>
      <c r="AD19" s="15"/>
      <c r="AE19" s="15"/>
    </row>
    <row r="20" spans="1:31" x14ac:dyDescent="0.25">
      <c r="A20" s="143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205"/>
      <c r="O20" s="47"/>
      <c r="P20" s="50"/>
      <c r="Q20" s="50"/>
      <c r="R20" s="50"/>
      <c r="S20" s="50"/>
      <c r="T20" s="51">
        <f t="shared" si="1"/>
        <v>0</v>
      </c>
      <c r="U20" s="51">
        <f t="shared" si="1"/>
        <v>0</v>
      </c>
      <c r="V20" s="51">
        <f t="shared" si="1"/>
        <v>0</v>
      </c>
      <c r="W20" s="51">
        <f t="shared" si="1"/>
        <v>0</v>
      </c>
      <c r="X20" s="51">
        <f t="shared" si="1"/>
        <v>0</v>
      </c>
      <c r="Y20" s="51">
        <f t="shared" si="2"/>
        <v>0</v>
      </c>
      <c r="Z20" s="49"/>
      <c r="AA20" s="49"/>
      <c r="AB20" s="15"/>
      <c r="AC20" s="15"/>
      <c r="AD20" s="15"/>
      <c r="AE20" s="15"/>
    </row>
    <row r="21" spans="1:31" x14ac:dyDescent="0.25">
      <c r="A21" s="143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205"/>
      <c r="O21" s="47"/>
      <c r="P21" s="199"/>
      <c r="Q21" s="50"/>
      <c r="R21" s="50"/>
      <c r="S21" s="50"/>
      <c r="T21" s="51">
        <f t="shared" si="1"/>
        <v>0</v>
      </c>
      <c r="U21" s="51">
        <f t="shared" si="1"/>
        <v>0</v>
      </c>
      <c r="V21" s="51">
        <f t="shared" si="1"/>
        <v>0</v>
      </c>
      <c r="W21" s="51">
        <f t="shared" si="1"/>
        <v>0</v>
      </c>
      <c r="X21" s="51">
        <f t="shared" si="1"/>
        <v>0</v>
      </c>
      <c r="Y21" s="51">
        <f t="shared" si="2"/>
        <v>0</v>
      </c>
      <c r="Z21" s="49"/>
      <c r="AA21" s="49"/>
      <c r="AB21" s="15"/>
      <c r="AC21" s="15"/>
      <c r="AD21" s="15"/>
      <c r="AE21" s="15"/>
    </row>
    <row r="22" spans="1:31" x14ac:dyDescent="0.25">
      <c r="A22" s="143"/>
      <c r="B22" s="48"/>
      <c r="C22" s="48"/>
      <c r="D22" s="48"/>
      <c r="E22" s="209"/>
      <c r="F22" s="48"/>
      <c r="G22" s="48"/>
      <c r="H22" s="48"/>
      <c r="I22" s="48"/>
      <c r="J22" s="48"/>
      <c r="K22" s="48"/>
      <c r="L22" s="48"/>
      <c r="M22" s="48"/>
      <c r="N22" s="205"/>
      <c r="O22" s="47"/>
      <c r="P22" s="199"/>
      <c r="Q22" s="50"/>
      <c r="R22" s="50"/>
      <c r="S22" s="50"/>
      <c r="T22" s="51">
        <f t="shared" si="1"/>
        <v>0</v>
      </c>
      <c r="U22" s="51">
        <f t="shared" si="1"/>
        <v>0</v>
      </c>
      <c r="V22" s="51">
        <f t="shared" si="1"/>
        <v>0</v>
      </c>
      <c r="W22" s="51">
        <f t="shared" si="1"/>
        <v>0</v>
      </c>
      <c r="X22" s="51">
        <f t="shared" si="1"/>
        <v>0</v>
      </c>
      <c r="Y22" s="51">
        <f t="shared" si="2"/>
        <v>0</v>
      </c>
      <c r="Z22" s="49"/>
      <c r="AA22" s="49"/>
      <c r="AB22" s="15"/>
      <c r="AC22" s="15"/>
      <c r="AD22" s="15"/>
      <c r="AE22" s="15"/>
    </row>
    <row r="23" spans="1:31" x14ac:dyDescent="0.25">
      <c r="A23" s="143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205"/>
      <c r="O23" s="47"/>
      <c r="P23" s="50"/>
      <c r="Q23" s="50"/>
      <c r="R23" s="50"/>
      <c r="S23" s="50"/>
      <c r="T23" s="51">
        <f t="shared" ref="T23:X25" si="3">IF($N23="Pending",0,$N23*O23)</f>
        <v>0</v>
      </c>
      <c r="U23" s="51">
        <f t="shared" si="3"/>
        <v>0</v>
      </c>
      <c r="V23" s="51">
        <f t="shared" si="3"/>
        <v>0</v>
      </c>
      <c r="W23" s="51">
        <f t="shared" si="3"/>
        <v>0</v>
      </c>
      <c r="X23" s="51">
        <f t="shared" si="3"/>
        <v>0</v>
      </c>
      <c r="Y23" s="51">
        <f t="shared" si="2"/>
        <v>0</v>
      </c>
      <c r="Z23" s="49"/>
      <c r="AA23" s="49"/>
      <c r="AB23" s="15"/>
      <c r="AC23" s="15"/>
      <c r="AD23" s="15"/>
      <c r="AE23" s="15"/>
    </row>
    <row r="24" spans="1:31" x14ac:dyDescent="0.25">
      <c r="A24" s="14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205"/>
      <c r="O24" s="47"/>
      <c r="P24" s="50"/>
      <c r="Q24" s="50"/>
      <c r="R24" s="50"/>
      <c r="S24" s="50"/>
      <c r="T24" s="51">
        <f t="shared" si="3"/>
        <v>0</v>
      </c>
      <c r="U24" s="51">
        <f t="shared" si="3"/>
        <v>0</v>
      </c>
      <c r="V24" s="51">
        <f t="shared" si="3"/>
        <v>0</v>
      </c>
      <c r="W24" s="51">
        <f t="shared" si="3"/>
        <v>0</v>
      </c>
      <c r="X24" s="51">
        <f t="shared" si="3"/>
        <v>0</v>
      </c>
      <c r="Y24" s="51">
        <f t="shared" si="2"/>
        <v>0</v>
      </c>
      <c r="Z24" s="49"/>
      <c r="AA24" s="49"/>
      <c r="AB24" s="15"/>
      <c r="AC24" s="15"/>
      <c r="AD24" s="15"/>
      <c r="AE24" s="15"/>
    </row>
    <row r="25" spans="1:31" x14ac:dyDescent="0.25">
      <c r="A25" s="143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205"/>
      <c r="O25" s="47"/>
      <c r="P25" s="50"/>
      <c r="Q25" s="50"/>
      <c r="R25" s="50"/>
      <c r="S25" s="50"/>
      <c r="T25" s="51">
        <f t="shared" si="3"/>
        <v>0</v>
      </c>
      <c r="U25" s="51">
        <f t="shared" si="3"/>
        <v>0</v>
      </c>
      <c r="V25" s="51">
        <f t="shared" si="3"/>
        <v>0</v>
      </c>
      <c r="W25" s="51">
        <f t="shared" si="3"/>
        <v>0</v>
      </c>
      <c r="X25" s="51">
        <f t="shared" si="3"/>
        <v>0</v>
      </c>
      <c r="Y25" s="51">
        <f t="shared" si="2"/>
        <v>0</v>
      </c>
      <c r="Z25" s="49"/>
      <c r="AA25" s="49"/>
      <c r="AB25" s="15"/>
      <c r="AC25" s="15"/>
      <c r="AD25" s="15"/>
      <c r="AE25" s="15"/>
    </row>
    <row r="26" spans="1:31" x14ac:dyDescent="0.25">
      <c r="A26" s="14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7"/>
      <c r="P26" s="50"/>
      <c r="Q26" s="50"/>
      <c r="R26" s="50"/>
      <c r="S26" s="50"/>
      <c r="T26" s="51">
        <f t="shared" ref="T26:X32" si="4">IF($N26="Pending",0,$N26*O26)</f>
        <v>0</v>
      </c>
      <c r="U26" s="51">
        <f t="shared" si="4"/>
        <v>0</v>
      </c>
      <c r="V26" s="51">
        <f t="shared" si="4"/>
        <v>0</v>
      </c>
      <c r="W26" s="51">
        <f t="shared" si="4"/>
        <v>0</v>
      </c>
      <c r="X26" s="51">
        <f t="shared" si="4"/>
        <v>0</v>
      </c>
      <c r="Y26" s="51">
        <f t="shared" ref="Y26:Y47" si="5">SUM(T26:X26)</f>
        <v>0</v>
      </c>
      <c r="Z26" s="49"/>
      <c r="AA26" s="49"/>
      <c r="AB26" s="15"/>
      <c r="AC26" s="15"/>
      <c r="AD26" s="15"/>
      <c r="AE26" s="15"/>
    </row>
    <row r="27" spans="1:31" x14ac:dyDescent="0.25">
      <c r="A27" s="14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7"/>
      <c r="P27" s="50"/>
      <c r="Q27" s="50"/>
      <c r="R27" s="50"/>
      <c r="S27" s="50"/>
      <c r="T27" s="51">
        <f t="shared" si="4"/>
        <v>0</v>
      </c>
      <c r="U27" s="51">
        <f t="shared" si="4"/>
        <v>0</v>
      </c>
      <c r="V27" s="51">
        <f t="shared" si="4"/>
        <v>0</v>
      </c>
      <c r="W27" s="51">
        <f t="shared" si="4"/>
        <v>0</v>
      </c>
      <c r="X27" s="51">
        <f t="shared" si="4"/>
        <v>0</v>
      </c>
      <c r="Y27" s="51">
        <f t="shared" si="5"/>
        <v>0</v>
      </c>
      <c r="Z27" s="49"/>
      <c r="AA27" s="49"/>
      <c r="AB27" s="15"/>
      <c r="AC27" s="15"/>
      <c r="AD27" s="15"/>
      <c r="AE27" s="15"/>
    </row>
    <row r="28" spans="1:31" x14ac:dyDescent="0.25">
      <c r="A28" s="14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7"/>
      <c r="P28" s="50"/>
      <c r="Q28" s="50"/>
      <c r="R28" s="50"/>
      <c r="S28" s="50"/>
      <c r="T28" s="51">
        <f t="shared" si="4"/>
        <v>0</v>
      </c>
      <c r="U28" s="51">
        <f t="shared" si="4"/>
        <v>0</v>
      </c>
      <c r="V28" s="51">
        <f t="shared" si="4"/>
        <v>0</v>
      </c>
      <c r="W28" s="51">
        <f t="shared" si="4"/>
        <v>0</v>
      </c>
      <c r="X28" s="51">
        <f t="shared" si="4"/>
        <v>0</v>
      </c>
      <c r="Y28" s="51">
        <f t="shared" si="5"/>
        <v>0</v>
      </c>
      <c r="Z28" s="49"/>
      <c r="AA28" s="49"/>
      <c r="AB28" s="15"/>
      <c r="AC28" s="15"/>
      <c r="AD28" s="15"/>
      <c r="AE28" s="15"/>
    </row>
    <row r="29" spans="1:31" x14ac:dyDescent="0.25">
      <c r="A29" s="14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7"/>
      <c r="P29" s="50"/>
      <c r="Q29" s="50"/>
      <c r="R29" s="50"/>
      <c r="S29" s="50"/>
      <c r="T29" s="51">
        <f t="shared" si="4"/>
        <v>0</v>
      </c>
      <c r="U29" s="51">
        <f t="shared" si="4"/>
        <v>0</v>
      </c>
      <c r="V29" s="51">
        <f t="shared" si="4"/>
        <v>0</v>
      </c>
      <c r="W29" s="51">
        <f t="shared" si="4"/>
        <v>0</v>
      </c>
      <c r="X29" s="51">
        <f t="shared" si="4"/>
        <v>0</v>
      </c>
      <c r="Y29" s="51">
        <f t="shared" si="5"/>
        <v>0</v>
      </c>
      <c r="Z29" s="49"/>
      <c r="AA29" s="49"/>
      <c r="AB29" s="15"/>
      <c r="AC29" s="15"/>
      <c r="AD29" s="15"/>
      <c r="AE29" s="15"/>
    </row>
    <row r="30" spans="1:31" x14ac:dyDescent="0.25">
      <c r="A30" s="14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7"/>
      <c r="P30" s="50"/>
      <c r="Q30" s="50"/>
      <c r="R30" s="50"/>
      <c r="S30" s="50"/>
      <c r="T30" s="51">
        <f t="shared" si="4"/>
        <v>0</v>
      </c>
      <c r="U30" s="51">
        <f t="shared" si="4"/>
        <v>0</v>
      </c>
      <c r="V30" s="51">
        <f t="shared" si="4"/>
        <v>0</v>
      </c>
      <c r="W30" s="51">
        <f t="shared" si="4"/>
        <v>0</v>
      </c>
      <c r="X30" s="51">
        <f t="shared" si="4"/>
        <v>0</v>
      </c>
      <c r="Y30" s="51">
        <f t="shared" si="5"/>
        <v>0</v>
      </c>
      <c r="Z30" s="49"/>
      <c r="AA30" s="49"/>
      <c r="AB30" s="15"/>
      <c r="AC30" s="15"/>
      <c r="AD30" s="15"/>
      <c r="AE30" s="15"/>
    </row>
    <row r="31" spans="1:31" x14ac:dyDescent="0.25">
      <c r="A31" s="14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7"/>
      <c r="P31" s="50"/>
      <c r="Q31" s="50"/>
      <c r="R31" s="50"/>
      <c r="S31" s="50"/>
      <c r="T31" s="51">
        <f t="shared" si="4"/>
        <v>0</v>
      </c>
      <c r="U31" s="51">
        <f t="shared" si="4"/>
        <v>0</v>
      </c>
      <c r="V31" s="51">
        <f t="shared" si="4"/>
        <v>0</v>
      </c>
      <c r="W31" s="51">
        <f t="shared" si="4"/>
        <v>0</v>
      </c>
      <c r="X31" s="51">
        <f t="shared" si="4"/>
        <v>0</v>
      </c>
      <c r="Y31" s="51">
        <f t="shared" si="5"/>
        <v>0</v>
      </c>
      <c r="Z31" s="49"/>
      <c r="AA31" s="49"/>
      <c r="AB31" s="15"/>
      <c r="AC31" s="15"/>
      <c r="AD31" s="15"/>
      <c r="AE31" s="15"/>
    </row>
    <row r="32" spans="1:31" x14ac:dyDescent="0.25">
      <c r="A32" s="14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7"/>
      <c r="P32" s="50"/>
      <c r="Q32" s="50"/>
      <c r="R32" s="50"/>
      <c r="S32" s="50"/>
      <c r="T32" s="51">
        <f t="shared" si="4"/>
        <v>0</v>
      </c>
      <c r="U32" s="51">
        <f>IF($N32="Pending",0,$N32*P32)</f>
        <v>0</v>
      </c>
      <c r="V32" s="51">
        <f>IF($N32="Pending",0,$N32*Q32)</f>
        <v>0</v>
      </c>
      <c r="W32" s="51">
        <f>IF($N32="Pending",0,$N32*R32)</f>
        <v>0</v>
      </c>
      <c r="X32" s="51">
        <f>IF($N32="Pending",0,$N32*S32)</f>
        <v>0</v>
      </c>
      <c r="Y32" s="51">
        <f t="shared" si="5"/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7"/>
      <c r="P33" s="50"/>
      <c r="Q33" s="50"/>
      <c r="R33" s="50"/>
      <c r="S33" s="50"/>
      <c r="T33" s="51">
        <f t="shared" ref="T33:X47" si="6">IF($N33="Pending",0,$N33*O33)</f>
        <v>0</v>
      </c>
      <c r="U33" s="51">
        <f t="shared" si="6"/>
        <v>0</v>
      </c>
      <c r="V33" s="51">
        <f t="shared" si="6"/>
        <v>0</v>
      </c>
      <c r="W33" s="51">
        <f t="shared" si="6"/>
        <v>0</v>
      </c>
      <c r="X33" s="51">
        <f t="shared" si="6"/>
        <v>0</v>
      </c>
      <c r="Y33" s="51">
        <f t="shared" si="5"/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7"/>
      <c r="P34" s="50"/>
      <c r="Q34" s="50"/>
      <c r="R34" s="50"/>
      <c r="S34" s="50"/>
      <c r="T34" s="51">
        <f t="shared" si="6"/>
        <v>0</v>
      </c>
      <c r="U34" s="51">
        <f t="shared" si="6"/>
        <v>0</v>
      </c>
      <c r="V34" s="51">
        <f t="shared" si="6"/>
        <v>0</v>
      </c>
      <c r="W34" s="51">
        <f t="shared" si="6"/>
        <v>0</v>
      </c>
      <c r="X34" s="51">
        <f t="shared" si="6"/>
        <v>0</v>
      </c>
      <c r="Y34" s="51">
        <f t="shared" si="5"/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7"/>
      <c r="P35" s="50"/>
      <c r="Q35" s="50"/>
      <c r="R35" s="50"/>
      <c r="S35" s="50"/>
      <c r="T35" s="51">
        <f t="shared" si="6"/>
        <v>0</v>
      </c>
      <c r="U35" s="51">
        <f t="shared" si="6"/>
        <v>0</v>
      </c>
      <c r="V35" s="51">
        <f t="shared" si="6"/>
        <v>0</v>
      </c>
      <c r="W35" s="51">
        <f t="shared" si="6"/>
        <v>0</v>
      </c>
      <c r="X35" s="51">
        <f t="shared" si="6"/>
        <v>0</v>
      </c>
      <c r="Y35" s="51">
        <f t="shared" si="5"/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7"/>
      <c r="P36" s="50"/>
      <c r="Q36" s="50"/>
      <c r="R36" s="50"/>
      <c r="S36" s="50"/>
      <c r="T36" s="51">
        <f t="shared" si="6"/>
        <v>0</v>
      </c>
      <c r="U36" s="51">
        <f t="shared" si="6"/>
        <v>0</v>
      </c>
      <c r="V36" s="51">
        <f t="shared" si="6"/>
        <v>0</v>
      </c>
      <c r="W36" s="51">
        <f t="shared" si="6"/>
        <v>0</v>
      </c>
      <c r="X36" s="51">
        <f t="shared" si="6"/>
        <v>0</v>
      </c>
      <c r="Y36" s="51">
        <f t="shared" si="5"/>
        <v>0</v>
      </c>
      <c r="Z36" s="49"/>
      <c r="AA36" s="49"/>
      <c r="AB36" s="15"/>
      <c r="AC36" s="15"/>
      <c r="AD36" s="15"/>
      <c r="AE36" s="15"/>
    </row>
    <row r="37" spans="1:31" x14ac:dyDescent="0.25">
      <c r="A37" s="143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7"/>
      <c r="P37" s="50"/>
      <c r="Q37" s="50"/>
      <c r="R37" s="50"/>
      <c r="S37" s="50"/>
      <c r="T37" s="51">
        <f t="shared" si="6"/>
        <v>0</v>
      </c>
      <c r="U37" s="51">
        <f t="shared" si="6"/>
        <v>0</v>
      </c>
      <c r="V37" s="51">
        <f t="shared" si="6"/>
        <v>0</v>
      </c>
      <c r="W37" s="51">
        <f t="shared" si="6"/>
        <v>0</v>
      </c>
      <c r="X37" s="51">
        <f t="shared" si="6"/>
        <v>0</v>
      </c>
      <c r="Y37" s="51">
        <f t="shared" si="5"/>
        <v>0</v>
      </c>
      <c r="Z37" s="49"/>
      <c r="AA37" s="49"/>
      <c r="AB37" s="15"/>
      <c r="AC37" s="15"/>
      <c r="AD37" s="15"/>
      <c r="AE37" s="15"/>
    </row>
    <row r="38" spans="1:31" x14ac:dyDescent="0.25">
      <c r="A38" s="14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7"/>
      <c r="P38" s="50"/>
      <c r="Q38" s="50"/>
      <c r="R38" s="50"/>
      <c r="S38" s="50"/>
      <c r="T38" s="51">
        <f t="shared" si="6"/>
        <v>0</v>
      </c>
      <c r="U38" s="51">
        <f t="shared" si="6"/>
        <v>0</v>
      </c>
      <c r="V38" s="51">
        <f t="shared" si="6"/>
        <v>0</v>
      </c>
      <c r="W38" s="51">
        <f t="shared" si="6"/>
        <v>0</v>
      </c>
      <c r="X38" s="51">
        <f t="shared" si="6"/>
        <v>0</v>
      </c>
      <c r="Y38" s="51">
        <f t="shared" si="5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7"/>
      <c r="P39" s="50"/>
      <c r="Q39" s="50"/>
      <c r="R39" s="50"/>
      <c r="S39" s="50"/>
      <c r="T39" s="51">
        <f t="shared" si="6"/>
        <v>0</v>
      </c>
      <c r="U39" s="51">
        <f t="shared" si="6"/>
        <v>0</v>
      </c>
      <c r="V39" s="51">
        <f t="shared" si="6"/>
        <v>0</v>
      </c>
      <c r="W39" s="51">
        <f t="shared" si="6"/>
        <v>0</v>
      </c>
      <c r="X39" s="51">
        <f t="shared" si="6"/>
        <v>0</v>
      </c>
      <c r="Y39" s="51">
        <f t="shared" si="5"/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7"/>
      <c r="P40" s="50"/>
      <c r="Q40" s="50"/>
      <c r="R40" s="50"/>
      <c r="S40" s="50"/>
      <c r="T40" s="51">
        <f t="shared" si="6"/>
        <v>0</v>
      </c>
      <c r="U40" s="51">
        <f t="shared" si="6"/>
        <v>0</v>
      </c>
      <c r="V40" s="51">
        <f t="shared" si="6"/>
        <v>0</v>
      </c>
      <c r="W40" s="51">
        <f t="shared" si="6"/>
        <v>0</v>
      </c>
      <c r="X40" s="51">
        <f t="shared" si="6"/>
        <v>0</v>
      </c>
      <c r="Y40" s="51">
        <f t="shared" si="5"/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7"/>
      <c r="P41" s="50"/>
      <c r="Q41" s="50"/>
      <c r="R41" s="50"/>
      <c r="S41" s="50"/>
      <c r="T41" s="51">
        <f t="shared" si="6"/>
        <v>0</v>
      </c>
      <c r="U41" s="51">
        <f t="shared" si="6"/>
        <v>0</v>
      </c>
      <c r="V41" s="51">
        <f t="shared" si="6"/>
        <v>0</v>
      </c>
      <c r="W41" s="51">
        <f t="shared" si="6"/>
        <v>0</v>
      </c>
      <c r="X41" s="51">
        <f t="shared" si="6"/>
        <v>0</v>
      </c>
      <c r="Y41" s="51">
        <f t="shared" si="5"/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7"/>
      <c r="P42" s="50"/>
      <c r="Q42" s="50"/>
      <c r="R42" s="50"/>
      <c r="S42" s="50"/>
      <c r="T42" s="51">
        <f t="shared" si="6"/>
        <v>0</v>
      </c>
      <c r="U42" s="51">
        <f t="shared" si="6"/>
        <v>0</v>
      </c>
      <c r="V42" s="51">
        <f t="shared" si="6"/>
        <v>0</v>
      </c>
      <c r="W42" s="51">
        <f t="shared" si="6"/>
        <v>0</v>
      </c>
      <c r="X42" s="51">
        <f t="shared" si="6"/>
        <v>0</v>
      </c>
      <c r="Y42" s="51">
        <f t="shared" si="5"/>
        <v>0</v>
      </c>
      <c r="Z42" s="49"/>
      <c r="AA42" s="49"/>
      <c r="AB42" s="15"/>
      <c r="AC42" s="15"/>
      <c r="AD42" s="15"/>
      <c r="AE42" s="15"/>
    </row>
    <row r="43" spans="1:31" x14ac:dyDescent="0.25">
      <c r="A43" s="143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7"/>
      <c r="P43" s="50"/>
      <c r="Q43" s="50"/>
      <c r="R43" s="50"/>
      <c r="S43" s="50"/>
      <c r="T43" s="51">
        <f t="shared" si="6"/>
        <v>0</v>
      </c>
      <c r="U43" s="51">
        <f t="shared" si="6"/>
        <v>0</v>
      </c>
      <c r="V43" s="51">
        <f t="shared" si="6"/>
        <v>0</v>
      </c>
      <c r="W43" s="51">
        <f t="shared" si="6"/>
        <v>0</v>
      </c>
      <c r="X43" s="51">
        <f t="shared" si="6"/>
        <v>0</v>
      </c>
      <c r="Y43" s="51">
        <f t="shared" si="5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7"/>
      <c r="P44" s="50"/>
      <c r="Q44" s="50"/>
      <c r="R44" s="50"/>
      <c r="S44" s="50"/>
      <c r="T44" s="51">
        <f t="shared" si="6"/>
        <v>0</v>
      </c>
      <c r="U44" s="51">
        <f t="shared" si="6"/>
        <v>0</v>
      </c>
      <c r="V44" s="51">
        <f t="shared" si="6"/>
        <v>0</v>
      </c>
      <c r="W44" s="51">
        <f t="shared" si="6"/>
        <v>0</v>
      </c>
      <c r="X44" s="51">
        <f t="shared" si="6"/>
        <v>0</v>
      </c>
      <c r="Y44" s="51">
        <f t="shared" si="5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7"/>
      <c r="P45" s="50"/>
      <c r="Q45" s="50"/>
      <c r="R45" s="50"/>
      <c r="S45" s="50"/>
      <c r="T45" s="51">
        <f t="shared" si="6"/>
        <v>0</v>
      </c>
      <c r="U45" s="51">
        <f t="shared" si="6"/>
        <v>0</v>
      </c>
      <c r="V45" s="51">
        <f t="shared" si="6"/>
        <v>0</v>
      </c>
      <c r="W45" s="51">
        <f t="shared" si="6"/>
        <v>0</v>
      </c>
      <c r="X45" s="51">
        <f t="shared" si="6"/>
        <v>0</v>
      </c>
      <c r="Y45" s="51">
        <f t="shared" si="5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7"/>
      <c r="P46" s="50"/>
      <c r="Q46" s="50"/>
      <c r="R46" s="50"/>
      <c r="S46" s="50"/>
      <c r="T46" s="51">
        <f t="shared" si="6"/>
        <v>0</v>
      </c>
      <c r="U46" s="51">
        <f t="shared" si="6"/>
        <v>0</v>
      </c>
      <c r="V46" s="51">
        <f t="shared" si="6"/>
        <v>0</v>
      </c>
      <c r="W46" s="51">
        <f t="shared" si="6"/>
        <v>0</v>
      </c>
      <c r="X46" s="51">
        <f t="shared" si="6"/>
        <v>0</v>
      </c>
      <c r="Y46" s="51">
        <f t="shared" si="5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7"/>
      <c r="P47" s="50"/>
      <c r="Q47" s="50"/>
      <c r="R47" s="50"/>
      <c r="S47" s="50"/>
      <c r="T47" s="51">
        <f t="shared" si="6"/>
        <v>0</v>
      </c>
      <c r="U47" s="51">
        <f t="shared" si="6"/>
        <v>0</v>
      </c>
      <c r="V47" s="51">
        <f t="shared" si="6"/>
        <v>0</v>
      </c>
      <c r="W47" s="51">
        <f t="shared" si="6"/>
        <v>0</v>
      </c>
      <c r="X47" s="51">
        <f t="shared" si="6"/>
        <v>0</v>
      </c>
      <c r="Y47" s="51">
        <f t="shared" si="5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7"/>
      <c r="P48" s="50"/>
      <c r="Q48" s="50"/>
      <c r="R48" s="50"/>
      <c r="S48" s="50"/>
      <c r="T48" s="51">
        <f t="shared" ref="T48:X75" si="7">IF($N48="Pending",0,$N48*O48)</f>
        <v>0</v>
      </c>
      <c r="U48" s="51">
        <f t="shared" si="7"/>
        <v>0</v>
      </c>
      <c r="V48" s="51">
        <f t="shared" si="7"/>
        <v>0</v>
      </c>
      <c r="W48" s="51">
        <f t="shared" si="7"/>
        <v>0</v>
      </c>
      <c r="X48" s="51">
        <f t="shared" si="7"/>
        <v>0</v>
      </c>
      <c r="Y48" s="51">
        <f t="shared" ref="Y48:Y71" si="8">SUM(T48:X48)</f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7"/>
      <c r="P49" s="50"/>
      <c r="Q49" s="50"/>
      <c r="R49" s="50"/>
      <c r="S49" s="50"/>
      <c r="T49" s="51">
        <f t="shared" si="7"/>
        <v>0</v>
      </c>
      <c r="U49" s="51">
        <f t="shared" si="7"/>
        <v>0</v>
      </c>
      <c r="V49" s="51">
        <f t="shared" si="7"/>
        <v>0</v>
      </c>
      <c r="W49" s="51">
        <f t="shared" si="7"/>
        <v>0</v>
      </c>
      <c r="X49" s="51">
        <f t="shared" si="7"/>
        <v>0</v>
      </c>
      <c r="Y49" s="51">
        <f t="shared" si="8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7"/>
      <c r="P50" s="50"/>
      <c r="Q50" s="50"/>
      <c r="R50" s="50"/>
      <c r="S50" s="50"/>
      <c r="T50" s="51">
        <f t="shared" si="7"/>
        <v>0</v>
      </c>
      <c r="U50" s="51">
        <f t="shared" si="7"/>
        <v>0</v>
      </c>
      <c r="V50" s="51">
        <f t="shared" si="7"/>
        <v>0</v>
      </c>
      <c r="W50" s="51">
        <f t="shared" si="7"/>
        <v>0</v>
      </c>
      <c r="X50" s="51">
        <f t="shared" si="7"/>
        <v>0</v>
      </c>
      <c r="Y50" s="51">
        <f t="shared" si="8"/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7"/>
      <c r="P51" s="50"/>
      <c r="Q51" s="50"/>
      <c r="R51" s="50"/>
      <c r="S51" s="50"/>
      <c r="T51" s="51">
        <f t="shared" si="7"/>
        <v>0</v>
      </c>
      <c r="U51" s="51">
        <f t="shared" si="7"/>
        <v>0</v>
      </c>
      <c r="V51" s="51">
        <f t="shared" si="7"/>
        <v>0</v>
      </c>
      <c r="W51" s="51">
        <f t="shared" si="7"/>
        <v>0</v>
      </c>
      <c r="X51" s="51">
        <f t="shared" si="7"/>
        <v>0</v>
      </c>
      <c r="Y51" s="51">
        <f t="shared" si="8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7"/>
      <c r="P52" s="50"/>
      <c r="Q52" s="50"/>
      <c r="R52" s="50"/>
      <c r="S52" s="50"/>
      <c r="T52" s="51">
        <f t="shared" si="7"/>
        <v>0</v>
      </c>
      <c r="U52" s="51">
        <f t="shared" si="7"/>
        <v>0</v>
      </c>
      <c r="V52" s="51">
        <f t="shared" si="7"/>
        <v>0</v>
      </c>
      <c r="W52" s="51">
        <f t="shared" si="7"/>
        <v>0</v>
      </c>
      <c r="X52" s="51">
        <f t="shared" si="7"/>
        <v>0</v>
      </c>
      <c r="Y52" s="51">
        <f t="shared" si="8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7"/>
      <c r="P53" s="50"/>
      <c r="Q53" s="50"/>
      <c r="R53" s="50"/>
      <c r="S53" s="50"/>
      <c r="T53" s="51">
        <f t="shared" si="7"/>
        <v>0</v>
      </c>
      <c r="U53" s="51">
        <f t="shared" si="7"/>
        <v>0</v>
      </c>
      <c r="V53" s="51">
        <f t="shared" si="7"/>
        <v>0</v>
      </c>
      <c r="W53" s="51">
        <f t="shared" si="7"/>
        <v>0</v>
      </c>
      <c r="X53" s="51">
        <f t="shared" si="7"/>
        <v>0</v>
      </c>
      <c r="Y53" s="51">
        <f t="shared" si="8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7"/>
      <c r="P54" s="50"/>
      <c r="Q54" s="50"/>
      <c r="R54" s="50"/>
      <c r="S54" s="50"/>
      <c r="T54" s="51">
        <f t="shared" si="7"/>
        <v>0</v>
      </c>
      <c r="U54" s="51">
        <f t="shared" si="7"/>
        <v>0</v>
      </c>
      <c r="V54" s="51">
        <f t="shared" si="7"/>
        <v>0</v>
      </c>
      <c r="W54" s="51">
        <f t="shared" si="7"/>
        <v>0</v>
      </c>
      <c r="X54" s="51">
        <f t="shared" si="7"/>
        <v>0</v>
      </c>
      <c r="Y54" s="51">
        <f t="shared" si="8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7"/>
      <c r="P55" s="50"/>
      <c r="Q55" s="50"/>
      <c r="R55" s="50"/>
      <c r="S55" s="50"/>
      <c r="T55" s="51">
        <f t="shared" si="7"/>
        <v>0</v>
      </c>
      <c r="U55" s="51">
        <f t="shared" si="7"/>
        <v>0</v>
      </c>
      <c r="V55" s="51">
        <f t="shared" si="7"/>
        <v>0</v>
      </c>
      <c r="W55" s="51">
        <f t="shared" si="7"/>
        <v>0</v>
      </c>
      <c r="X55" s="51">
        <f t="shared" si="7"/>
        <v>0</v>
      </c>
      <c r="Y55" s="51">
        <f t="shared" si="8"/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7"/>
      <c r="P56" s="50"/>
      <c r="Q56" s="50"/>
      <c r="R56" s="50"/>
      <c r="S56" s="50"/>
      <c r="T56" s="51">
        <f t="shared" si="7"/>
        <v>0</v>
      </c>
      <c r="U56" s="51">
        <f t="shared" si="7"/>
        <v>0</v>
      </c>
      <c r="V56" s="51">
        <f t="shared" si="7"/>
        <v>0</v>
      </c>
      <c r="W56" s="51">
        <f t="shared" si="7"/>
        <v>0</v>
      </c>
      <c r="X56" s="51">
        <f t="shared" si="7"/>
        <v>0</v>
      </c>
      <c r="Y56" s="51">
        <f t="shared" si="8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7"/>
      <c r="P57" s="50"/>
      <c r="Q57" s="50"/>
      <c r="R57" s="50"/>
      <c r="S57" s="50"/>
      <c r="T57" s="51">
        <f t="shared" si="7"/>
        <v>0</v>
      </c>
      <c r="U57" s="51">
        <f t="shared" si="7"/>
        <v>0</v>
      </c>
      <c r="V57" s="51">
        <f t="shared" si="7"/>
        <v>0</v>
      </c>
      <c r="W57" s="51">
        <f t="shared" si="7"/>
        <v>0</v>
      </c>
      <c r="X57" s="51">
        <f t="shared" si="7"/>
        <v>0</v>
      </c>
      <c r="Y57" s="51">
        <f t="shared" si="8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7"/>
      <c r="P58" s="50"/>
      <c r="Q58" s="50"/>
      <c r="R58" s="50"/>
      <c r="S58" s="50"/>
      <c r="T58" s="51">
        <f t="shared" si="7"/>
        <v>0</v>
      </c>
      <c r="U58" s="51">
        <f t="shared" si="7"/>
        <v>0</v>
      </c>
      <c r="V58" s="51">
        <f t="shared" si="7"/>
        <v>0</v>
      </c>
      <c r="W58" s="51">
        <f t="shared" si="7"/>
        <v>0</v>
      </c>
      <c r="X58" s="51">
        <f t="shared" si="7"/>
        <v>0</v>
      </c>
      <c r="Y58" s="51">
        <f t="shared" si="8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7"/>
      <c r="P59" s="50"/>
      <c r="Q59" s="50"/>
      <c r="R59" s="50"/>
      <c r="S59" s="50"/>
      <c r="T59" s="51">
        <f t="shared" si="7"/>
        <v>0</v>
      </c>
      <c r="U59" s="51">
        <f t="shared" si="7"/>
        <v>0</v>
      </c>
      <c r="V59" s="51">
        <f t="shared" si="7"/>
        <v>0</v>
      </c>
      <c r="W59" s="51">
        <f t="shared" si="7"/>
        <v>0</v>
      </c>
      <c r="X59" s="51">
        <f t="shared" si="7"/>
        <v>0</v>
      </c>
      <c r="Y59" s="51">
        <f t="shared" si="8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7"/>
      <c r="P60" s="50"/>
      <c r="Q60" s="50"/>
      <c r="R60" s="50"/>
      <c r="S60" s="50"/>
      <c r="T60" s="51">
        <f t="shared" si="7"/>
        <v>0</v>
      </c>
      <c r="U60" s="51">
        <f t="shared" si="7"/>
        <v>0</v>
      </c>
      <c r="V60" s="51">
        <f t="shared" si="7"/>
        <v>0</v>
      </c>
      <c r="W60" s="51">
        <f t="shared" si="7"/>
        <v>0</v>
      </c>
      <c r="X60" s="51">
        <f t="shared" si="7"/>
        <v>0</v>
      </c>
      <c r="Y60" s="51">
        <f t="shared" si="8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7"/>
      <c r="P61" s="50"/>
      <c r="Q61" s="50"/>
      <c r="R61" s="50"/>
      <c r="S61" s="50"/>
      <c r="T61" s="51">
        <f t="shared" si="7"/>
        <v>0</v>
      </c>
      <c r="U61" s="51">
        <f t="shared" si="7"/>
        <v>0</v>
      </c>
      <c r="V61" s="51">
        <f t="shared" si="7"/>
        <v>0</v>
      </c>
      <c r="W61" s="51">
        <f t="shared" si="7"/>
        <v>0</v>
      </c>
      <c r="X61" s="51">
        <f t="shared" si="7"/>
        <v>0</v>
      </c>
      <c r="Y61" s="51">
        <f t="shared" si="8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7"/>
      <c r="P62" s="50"/>
      <c r="Q62" s="50"/>
      <c r="R62" s="50"/>
      <c r="S62" s="50"/>
      <c r="T62" s="51">
        <f t="shared" si="7"/>
        <v>0</v>
      </c>
      <c r="U62" s="51">
        <f t="shared" si="7"/>
        <v>0</v>
      </c>
      <c r="V62" s="51">
        <f t="shared" si="7"/>
        <v>0</v>
      </c>
      <c r="W62" s="51">
        <f t="shared" si="7"/>
        <v>0</v>
      </c>
      <c r="X62" s="51">
        <f t="shared" si="7"/>
        <v>0</v>
      </c>
      <c r="Y62" s="51">
        <f t="shared" si="8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7"/>
      <c r="P63" s="50"/>
      <c r="Q63" s="50"/>
      <c r="R63" s="50"/>
      <c r="S63" s="50"/>
      <c r="T63" s="51">
        <f t="shared" si="7"/>
        <v>0</v>
      </c>
      <c r="U63" s="51">
        <f t="shared" si="7"/>
        <v>0</v>
      </c>
      <c r="V63" s="51">
        <f t="shared" si="7"/>
        <v>0</v>
      </c>
      <c r="W63" s="51">
        <f t="shared" si="7"/>
        <v>0</v>
      </c>
      <c r="X63" s="51">
        <f t="shared" si="7"/>
        <v>0</v>
      </c>
      <c r="Y63" s="51">
        <f t="shared" si="8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7"/>
      <c r="P64" s="50"/>
      <c r="Q64" s="50"/>
      <c r="R64" s="50"/>
      <c r="S64" s="50"/>
      <c r="T64" s="51">
        <f t="shared" si="7"/>
        <v>0</v>
      </c>
      <c r="U64" s="51">
        <f t="shared" si="7"/>
        <v>0</v>
      </c>
      <c r="V64" s="51">
        <f t="shared" si="7"/>
        <v>0</v>
      </c>
      <c r="W64" s="51">
        <f t="shared" si="7"/>
        <v>0</v>
      </c>
      <c r="X64" s="51">
        <f t="shared" si="7"/>
        <v>0</v>
      </c>
      <c r="Y64" s="51">
        <f t="shared" si="8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7"/>
      <c r="P65" s="50"/>
      <c r="Q65" s="50"/>
      <c r="R65" s="50"/>
      <c r="S65" s="50"/>
      <c r="T65" s="51">
        <f t="shared" si="7"/>
        <v>0</v>
      </c>
      <c r="U65" s="51">
        <f t="shared" si="7"/>
        <v>0</v>
      </c>
      <c r="V65" s="51">
        <f t="shared" si="7"/>
        <v>0</v>
      </c>
      <c r="W65" s="51">
        <f t="shared" si="7"/>
        <v>0</v>
      </c>
      <c r="X65" s="51">
        <f t="shared" si="7"/>
        <v>0</v>
      </c>
      <c r="Y65" s="51">
        <f t="shared" si="8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7"/>
      <c r="P66" s="50"/>
      <c r="Q66" s="50"/>
      <c r="R66" s="50"/>
      <c r="S66" s="50"/>
      <c r="T66" s="51">
        <f t="shared" si="7"/>
        <v>0</v>
      </c>
      <c r="U66" s="51">
        <f t="shared" si="7"/>
        <v>0</v>
      </c>
      <c r="V66" s="51">
        <f t="shared" si="7"/>
        <v>0</v>
      </c>
      <c r="W66" s="51">
        <f t="shared" si="7"/>
        <v>0</v>
      </c>
      <c r="X66" s="51">
        <f t="shared" si="7"/>
        <v>0</v>
      </c>
      <c r="Y66" s="51">
        <f t="shared" si="8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7"/>
      <c r="P67" s="50"/>
      <c r="Q67" s="50"/>
      <c r="R67" s="50"/>
      <c r="S67" s="50"/>
      <c r="T67" s="51">
        <f t="shared" si="7"/>
        <v>0</v>
      </c>
      <c r="U67" s="51">
        <f t="shared" si="7"/>
        <v>0</v>
      </c>
      <c r="V67" s="51">
        <f t="shared" si="7"/>
        <v>0</v>
      </c>
      <c r="W67" s="51">
        <f t="shared" si="7"/>
        <v>0</v>
      </c>
      <c r="X67" s="51">
        <f t="shared" si="7"/>
        <v>0</v>
      </c>
      <c r="Y67" s="51">
        <f t="shared" si="8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7"/>
      <c r="P68" s="50"/>
      <c r="Q68" s="50"/>
      <c r="R68" s="50"/>
      <c r="S68" s="50"/>
      <c r="T68" s="51">
        <f t="shared" si="7"/>
        <v>0</v>
      </c>
      <c r="U68" s="51">
        <f t="shared" si="7"/>
        <v>0</v>
      </c>
      <c r="V68" s="51">
        <f t="shared" si="7"/>
        <v>0</v>
      </c>
      <c r="W68" s="51">
        <f t="shared" si="7"/>
        <v>0</v>
      </c>
      <c r="X68" s="51">
        <f t="shared" si="7"/>
        <v>0</v>
      </c>
      <c r="Y68" s="51">
        <f t="shared" si="8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7"/>
      <c r="P69" s="50"/>
      <c r="Q69" s="50"/>
      <c r="R69" s="50"/>
      <c r="S69" s="50"/>
      <c r="T69" s="51">
        <f t="shared" si="7"/>
        <v>0</v>
      </c>
      <c r="U69" s="51">
        <f t="shared" si="7"/>
        <v>0</v>
      </c>
      <c r="V69" s="51">
        <f t="shared" si="7"/>
        <v>0</v>
      </c>
      <c r="W69" s="51">
        <f t="shared" si="7"/>
        <v>0</v>
      </c>
      <c r="X69" s="51">
        <f t="shared" si="7"/>
        <v>0</v>
      </c>
      <c r="Y69" s="51">
        <f t="shared" si="8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7"/>
      <c r="P70" s="50"/>
      <c r="Q70" s="50"/>
      <c r="R70" s="50"/>
      <c r="S70" s="50"/>
      <c r="T70" s="51">
        <f t="shared" si="7"/>
        <v>0</v>
      </c>
      <c r="U70" s="51">
        <f t="shared" si="7"/>
        <v>0</v>
      </c>
      <c r="V70" s="51">
        <f t="shared" si="7"/>
        <v>0</v>
      </c>
      <c r="W70" s="51">
        <f t="shared" si="7"/>
        <v>0</v>
      </c>
      <c r="X70" s="51">
        <f t="shared" si="7"/>
        <v>0</v>
      </c>
      <c r="Y70" s="51">
        <f t="shared" si="8"/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7"/>
      <c r="P71" s="50"/>
      <c r="Q71" s="50"/>
      <c r="R71" s="50"/>
      <c r="S71" s="50"/>
      <c r="T71" s="51">
        <f t="shared" si="7"/>
        <v>0</v>
      </c>
      <c r="U71" s="51">
        <f t="shared" si="7"/>
        <v>0</v>
      </c>
      <c r="V71" s="51">
        <f t="shared" si="7"/>
        <v>0</v>
      </c>
      <c r="W71" s="51">
        <f t="shared" si="7"/>
        <v>0</v>
      </c>
      <c r="X71" s="51">
        <f t="shared" si="7"/>
        <v>0</v>
      </c>
      <c r="Y71" s="51">
        <f t="shared" si="8"/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7"/>
      <c r="P72" s="50"/>
      <c r="Q72" s="50"/>
      <c r="R72" s="50"/>
      <c r="S72" s="50"/>
      <c r="T72" s="51">
        <f t="shared" si="7"/>
        <v>0</v>
      </c>
      <c r="U72" s="51">
        <f t="shared" si="7"/>
        <v>0</v>
      </c>
      <c r="V72" s="51">
        <f t="shared" si="7"/>
        <v>0</v>
      </c>
      <c r="W72" s="51">
        <f t="shared" si="7"/>
        <v>0</v>
      </c>
      <c r="X72" s="51">
        <f t="shared" si="7"/>
        <v>0</v>
      </c>
      <c r="Y72" s="51">
        <f t="shared" ref="Y72:Y106" si="9">SUM(T72:X72)</f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7"/>
      <c r="P73" s="50"/>
      <c r="Q73" s="50"/>
      <c r="R73" s="50"/>
      <c r="S73" s="50"/>
      <c r="T73" s="51">
        <f t="shared" si="7"/>
        <v>0</v>
      </c>
      <c r="U73" s="51">
        <f t="shared" si="7"/>
        <v>0</v>
      </c>
      <c r="V73" s="51">
        <f t="shared" si="7"/>
        <v>0</v>
      </c>
      <c r="W73" s="51">
        <f t="shared" si="7"/>
        <v>0</v>
      </c>
      <c r="X73" s="51">
        <f t="shared" si="7"/>
        <v>0</v>
      </c>
      <c r="Y73" s="51">
        <f t="shared" si="9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7"/>
      <c r="P74" s="50"/>
      <c r="Q74" s="50"/>
      <c r="R74" s="50"/>
      <c r="S74" s="50"/>
      <c r="T74" s="51">
        <f t="shared" si="7"/>
        <v>0</v>
      </c>
      <c r="U74" s="51">
        <f t="shared" si="7"/>
        <v>0</v>
      </c>
      <c r="V74" s="51">
        <f t="shared" si="7"/>
        <v>0</v>
      </c>
      <c r="W74" s="51">
        <f t="shared" si="7"/>
        <v>0</v>
      </c>
      <c r="X74" s="51">
        <f t="shared" si="7"/>
        <v>0</v>
      </c>
      <c r="Y74" s="51">
        <f t="shared" si="9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7"/>
      <c r="P75" s="50"/>
      <c r="Q75" s="50"/>
      <c r="R75" s="50"/>
      <c r="S75" s="50"/>
      <c r="T75" s="51">
        <f t="shared" si="7"/>
        <v>0</v>
      </c>
      <c r="U75" s="51">
        <f t="shared" si="7"/>
        <v>0</v>
      </c>
      <c r="V75" s="51">
        <f t="shared" si="7"/>
        <v>0</v>
      </c>
      <c r="W75" s="51">
        <f t="shared" si="7"/>
        <v>0</v>
      </c>
      <c r="X75" s="51">
        <f t="shared" si="7"/>
        <v>0</v>
      </c>
      <c r="Y75" s="51">
        <f t="shared" si="9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7"/>
      <c r="P76" s="50"/>
      <c r="Q76" s="50"/>
      <c r="R76" s="50"/>
      <c r="S76" s="50"/>
      <c r="T76" s="51">
        <f t="shared" ref="T76:X106" si="10">IF($N76="Pending",0,$N76*O76)</f>
        <v>0</v>
      </c>
      <c r="U76" s="51">
        <f t="shared" si="10"/>
        <v>0</v>
      </c>
      <c r="V76" s="51">
        <f t="shared" si="10"/>
        <v>0</v>
      </c>
      <c r="W76" s="51">
        <f t="shared" si="10"/>
        <v>0</v>
      </c>
      <c r="X76" s="51">
        <f t="shared" si="10"/>
        <v>0</v>
      </c>
      <c r="Y76" s="51">
        <f t="shared" si="9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7"/>
      <c r="P77" s="50"/>
      <c r="Q77" s="50"/>
      <c r="R77" s="50"/>
      <c r="S77" s="50"/>
      <c r="T77" s="51">
        <f t="shared" si="10"/>
        <v>0</v>
      </c>
      <c r="U77" s="51">
        <f t="shared" si="10"/>
        <v>0</v>
      </c>
      <c r="V77" s="51">
        <f t="shared" si="10"/>
        <v>0</v>
      </c>
      <c r="W77" s="51">
        <f t="shared" si="10"/>
        <v>0</v>
      </c>
      <c r="X77" s="51">
        <f t="shared" si="10"/>
        <v>0</v>
      </c>
      <c r="Y77" s="51">
        <f t="shared" si="9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7"/>
      <c r="P78" s="50"/>
      <c r="Q78" s="50"/>
      <c r="R78" s="50"/>
      <c r="S78" s="50"/>
      <c r="T78" s="51">
        <f t="shared" si="10"/>
        <v>0</v>
      </c>
      <c r="U78" s="51">
        <f t="shared" si="10"/>
        <v>0</v>
      </c>
      <c r="V78" s="51">
        <f t="shared" si="10"/>
        <v>0</v>
      </c>
      <c r="W78" s="51">
        <f t="shared" si="10"/>
        <v>0</v>
      </c>
      <c r="X78" s="51">
        <f t="shared" si="10"/>
        <v>0</v>
      </c>
      <c r="Y78" s="51">
        <f t="shared" si="9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7"/>
      <c r="P79" s="50"/>
      <c r="Q79" s="50"/>
      <c r="R79" s="50"/>
      <c r="S79" s="50"/>
      <c r="T79" s="51">
        <f t="shared" si="10"/>
        <v>0</v>
      </c>
      <c r="U79" s="51">
        <f t="shared" si="10"/>
        <v>0</v>
      </c>
      <c r="V79" s="51">
        <f t="shared" si="10"/>
        <v>0</v>
      </c>
      <c r="W79" s="51">
        <f t="shared" si="10"/>
        <v>0</v>
      </c>
      <c r="X79" s="51">
        <f t="shared" si="10"/>
        <v>0</v>
      </c>
      <c r="Y79" s="51">
        <f t="shared" si="9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7"/>
      <c r="P80" s="50"/>
      <c r="Q80" s="50"/>
      <c r="R80" s="50"/>
      <c r="S80" s="50"/>
      <c r="T80" s="51">
        <f t="shared" si="10"/>
        <v>0</v>
      </c>
      <c r="U80" s="51">
        <f t="shared" si="10"/>
        <v>0</v>
      </c>
      <c r="V80" s="51">
        <f t="shared" si="10"/>
        <v>0</v>
      </c>
      <c r="W80" s="51">
        <f t="shared" si="10"/>
        <v>0</v>
      </c>
      <c r="X80" s="51">
        <f t="shared" si="10"/>
        <v>0</v>
      </c>
      <c r="Y80" s="51">
        <f t="shared" si="9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7"/>
      <c r="P81" s="50"/>
      <c r="Q81" s="50"/>
      <c r="R81" s="50"/>
      <c r="S81" s="50"/>
      <c r="T81" s="51">
        <f t="shared" si="10"/>
        <v>0</v>
      </c>
      <c r="U81" s="51">
        <f t="shared" si="10"/>
        <v>0</v>
      </c>
      <c r="V81" s="51">
        <f t="shared" si="10"/>
        <v>0</v>
      </c>
      <c r="W81" s="51">
        <f t="shared" si="10"/>
        <v>0</v>
      </c>
      <c r="X81" s="51">
        <f t="shared" si="10"/>
        <v>0</v>
      </c>
      <c r="Y81" s="51">
        <f t="shared" si="9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7"/>
      <c r="P82" s="50"/>
      <c r="Q82" s="50"/>
      <c r="R82" s="50"/>
      <c r="S82" s="50"/>
      <c r="T82" s="51">
        <f t="shared" si="10"/>
        <v>0</v>
      </c>
      <c r="U82" s="51">
        <f t="shared" si="10"/>
        <v>0</v>
      </c>
      <c r="V82" s="51">
        <f t="shared" si="10"/>
        <v>0</v>
      </c>
      <c r="W82" s="51">
        <f t="shared" si="10"/>
        <v>0</v>
      </c>
      <c r="X82" s="51">
        <f t="shared" si="10"/>
        <v>0</v>
      </c>
      <c r="Y82" s="51">
        <f t="shared" si="9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7"/>
      <c r="P83" s="50"/>
      <c r="Q83" s="50"/>
      <c r="R83" s="50"/>
      <c r="S83" s="50"/>
      <c r="T83" s="51">
        <f t="shared" si="10"/>
        <v>0</v>
      </c>
      <c r="U83" s="51">
        <f t="shared" si="10"/>
        <v>0</v>
      </c>
      <c r="V83" s="51">
        <f t="shared" si="10"/>
        <v>0</v>
      </c>
      <c r="W83" s="51">
        <f t="shared" si="10"/>
        <v>0</v>
      </c>
      <c r="X83" s="51">
        <f t="shared" si="10"/>
        <v>0</v>
      </c>
      <c r="Y83" s="51">
        <f t="shared" si="9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7"/>
      <c r="P84" s="50"/>
      <c r="Q84" s="50"/>
      <c r="R84" s="50"/>
      <c r="S84" s="50"/>
      <c r="T84" s="51">
        <f t="shared" si="10"/>
        <v>0</v>
      </c>
      <c r="U84" s="51">
        <f t="shared" si="10"/>
        <v>0</v>
      </c>
      <c r="V84" s="51">
        <f t="shared" si="10"/>
        <v>0</v>
      </c>
      <c r="W84" s="51">
        <f t="shared" si="10"/>
        <v>0</v>
      </c>
      <c r="X84" s="51">
        <f t="shared" si="10"/>
        <v>0</v>
      </c>
      <c r="Y84" s="51">
        <f t="shared" si="9"/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7"/>
      <c r="P85" s="50"/>
      <c r="Q85" s="50"/>
      <c r="R85" s="50"/>
      <c r="S85" s="50"/>
      <c r="T85" s="51">
        <f t="shared" si="10"/>
        <v>0</v>
      </c>
      <c r="U85" s="51">
        <f t="shared" si="10"/>
        <v>0</v>
      </c>
      <c r="V85" s="51">
        <f t="shared" si="10"/>
        <v>0</v>
      </c>
      <c r="W85" s="51">
        <f t="shared" si="10"/>
        <v>0</v>
      </c>
      <c r="X85" s="51">
        <f t="shared" si="10"/>
        <v>0</v>
      </c>
      <c r="Y85" s="51">
        <f t="shared" si="9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7"/>
      <c r="P86" s="50"/>
      <c r="Q86" s="50"/>
      <c r="R86" s="50"/>
      <c r="S86" s="50"/>
      <c r="T86" s="51">
        <f t="shared" si="10"/>
        <v>0</v>
      </c>
      <c r="U86" s="51">
        <f t="shared" si="10"/>
        <v>0</v>
      </c>
      <c r="V86" s="51">
        <f t="shared" si="10"/>
        <v>0</v>
      </c>
      <c r="W86" s="51">
        <f t="shared" si="10"/>
        <v>0</v>
      </c>
      <c r="X86" s="51">
        <f t="shared" si="10"/>
        <v>0</v>
      </c>
      <c r="Y86" s="51">
        <f t="shared" si="9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7"/>
      <c r="P87" s="50"/>
      <c r="Q87" s="50"/>
      <c r="R87" s="50"/>
      <c r="S87" s="50"/>
      <c r="T87" s="51">
        <f t="shared" si="10"/>
        <v>0</v>
      </c>
      <c r="U87" s="51">
        <f t="shared" si="10"/>
        <v>0</v>
      </c>
      <c r="V87" s="51">
        <f t="shared" si="10"/>
        <v>0</v>
      </c>
      <c r="W87" s="51">
        <f t="shared" si="10"/>
        <v>0</v>
      </c>
      <c r="X87" s="51">
        <f t="shared" si="10"/>
        <v>0</v>
      </c>
      <c r="Y87" s="51">
        <f t="shared" si="9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7"/>
      <c r="P88" s="50"/>
      <c r="Q88" s="50"/>
      <c r="R88" s="50"/>
      <c r="S88" s="50"/>
      <c r="T88" s="51">
        <f t="shared" si="10"/>
        <v>0</v>
      </c>
      <c r="U88" s="51">
        <f t="shared" si="10"/>
        <v>0</v>
      </c>
      <c r="V88" s="51">
        <f t="shared" si="10"/>
        <v>0</v>
      </c>
      <c r="W88" s="51">
        <f t="shared" si="10"/>
        <v>0</v>
      </c>
      <c r="X88" s="51">
        <f t="shared" si="10"/>
        <v>0</v>
      </c>
      <c r="Y88" s="51">
        <f t="shared" si="9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7"/>
      <c r="P89" s="50"/>
      <c r="Q89" s="50"/>
      <c r="R89" s="50"/>
      <c r="S89" s="50"/>
      <c r="T89" s="51">
        <f t="shared" si="10"/>
        <v>0</v>
      </c>
      <c r="U89" s="51">
        <f t="shared" si="10"/>
        <v>0</v>
      </c>
      <c r="V89" s="51">
        <f t="shared" si="10"/>
        <v>0</v>
      </c>
      <c r="W89" s="51">
        <f t="shared" si="10"/>
        <v>0</v>
      </c>
      <c r="X89" s="51">
        <f t="shared" si="10"/>
        <v>0</v>
      </c>
      <c r="Y89" s="51">
        <f t="shared" si="9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7"/>
      <c r="P90" s="50"/>
      <c r="Q90" s="50"/>
      <c r="R90" s="50"/>
      <c r="S90" s="50"/>
      <c r="T90" s="51">
        <f t="shared" si="10"/>
        <v>0</v>
      </c>
      <c r="U90" s="51">
        <f t="shared" si="10"/>
        <v>0</v>
      </c>
      <c r="V90" s="51">
        <f t="shared" si="10"/>
        <v>0</v>
      </c>
      <c r="W90" s="51">
        <f t="shared" si="10"/>
        <v>0</v>
      </c>
      <c r="X90" s="51">
        <f t="shared" si="10"/>
        <v>0</v>
      </c>
      <c r="Y90" s="51">
        <f t="shared" si="9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7"/>
      <c r="P91" s="50"/>
      <c r="Q91" s="50"/>
      <c r="R91" s="50"/>
      <c r="S91" s="50"/>
      <c r="T91" s="51">
        <f t="shared" si="10"/>
        <v>0</v>
      </c>
      <c r="U91" s="51">
        <f t="shared" si="10"/>
        <v>0</v>
      </c>
      <c r="V91" s="51">
        <f t="shared" si="10"/>
        <v>0</v>
      </c>
      <c r="W91" s="51">
        <f t="shared" si="10"/>
        <v>0</v>
      </c>
      <c r="X91" s="51">
        <f t="shared" si="10"/>
        <v>0</v>
      </c>
      <c r="Y91" s="51">
        <f t="shared" si="9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7"/>
      <c r="P92" s="50"/>
      <c r="Q92" s="50"/>
      <c r="R92" s="50"/>
      <c r="S92" s="50"/>
      <c r="T92" s="51">
        <f t="shared" si="10"/>
        <v>0</v>
      </c>
      <c r="U92" s="51">
        <f t="shared" si="10"/>
        <v>0</v>
      </c>
      <c r="V92" s="51">
        <f t="shared" si="10"/>
        <v>0</v>
      </c>
      <c r="W92" s="51">
        <f t="shared" si="10"/>
        <v>0</v>
      </c>
      <c r="X92" s="51">
        <f t="shared" si="10"/>
        <v>0</v>
      </c>
      <c r="Y92" s="51">
        <f t="shared" si="9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7"/>
      <c r="P93" s="50"/>
      <c r="Q93" s="50"/>
      <c r="R93" s="50"/>
      <c r="S93" s="50"/>
      <c r="T93" s="51">
        <f t="shared" si="10"/>
        <v>0</v>
      </c>
      <c r="U93" s="51">
        <f t="shared" si="10"/>
        <v>0</v>
      </c>
      <c r="V93" s="51">
        <f t="shared" si="10"/>
        <v>0</v>
      </c>
      <c r="W93" s="51">
        <f t="shared" si="10"/>
        <v>0</v>
      </c>
      <c r="X93" s="51">
        <f t="shared" si="10"/>
        <v>0</v>
      </c>
      <c r="Y93" s="51">
        <f t="shared" si="9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7"/>
      <c r="P94" s="50"/>
      <c r="Q94" s="50"/>
      <c r="R94" s="50"/>
      <c r="S94" s="50"/>
      <c r="T94" s="51">
        <f t="shared" si="10"/>
        <v>0</v>
      </c>
      <c r="U94" s="51">
        <f t="shared" si="10"/>
        <v>0</v>
      </c>
      <c r="V94" s="51">
        <f t="shared" si="10"/>
        <v>0</v>
      </c>
      <c r="W94" s="51">
        <f t="shared" si="10"/>
        <v>0</v>
      </c>
      <c r="X94" s="51">
        <f t="shared" si="10"/>
        <v>0</v>
      </c>
      <c r="Y94" s="51">
        <f t="shared" si="9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7"/>
      <c r="P95" s="50"/>
      <c r="Q95" s="50"/>
      <c r="R95" s="50"/>
      <c r="S95" s="50"/>
      <c r="T95" s="51">
        <f t="shared" si="10"/>
        <v>0</v>
      </c>
      <c r="U95" s="51">
        <f t="shared" si="10"/>
        <v>0</v>
      </c>
      <c r="V95" s="51">
        <f t="shared" si="10"/>
        <v>0</v>
      </c>
      <c r="W95" s="51">
        <f t="shared" si="10"/>
        <v>0</v>
      </c>
      <c r="X95" s="51">
        <f t="shared" si="10"/>
        <v>0</v>
      </c>
      <c r="Y95" s="51">
        <f t="shared" si="9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7"/>
      <c r="P96" s="50"/>
      <c r="Q96" s="50"/>
      <c r="R96" s="50"/>
      <c r="S96" s="50"/>
      <c r="T96" s="51">
        <f t="shared" si="10"/>
        <v>0</v>
      </c>
      <c r="U96" s="51">
        <f t="shared" si="10"/>
        <v>0</v>
      </c>
      <c r="V96" s="51">
        <f t="shared" si="10"/>
        <v>0</v>
      </c>
      <c r="W96" s="51">
        <f t="shared" si="10"/>
        <v>0</v>
      </c>
      <c r="X96" s="51">
        <f t="shared" si="10"/>
        <v>0</v>
      </c>
      <c r="Y96" s="51">
        <f t="shared" si="9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7"/>
      <c r="P97" s="50"/>
      <c r="Q97" s="50"/>
      <c r="R97" s="50"/>
      <c r="S97" s="50"/>
      <c r="T97" s="51">
        <f t="shared" si="10"/>
        <v>0</v>
      </c>
      <c r="U97" s="51">
        <f t="shared" si="10"/>
        <v>0</v>
      </c>
      <c r="V97" s="51">
        <f t="shared" si="10"/>
        <v>0</v>
      </c>
      <c r="W97" s="51">
        <f t="shared" si="10"/>
        <v>0</v>
      </c>
      <c r="X97" s="51">
        <f t="shared" si="10"/>
        <v>0</v>
      </c>
      <c r="Y97" s="51">
        <f t="shared" si="9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7"/>
      <c r="P98" s="50"/>
      <c r="Q98" s="50"/>
      <c r="R98" s="50"/>
      <c r="S98" s="50"/>
      <c r="T98" s="51">
        <f t="shared" si="10"/>
        <v>0</v>
      </c>
      <c r="U98" s="51">
        <f t="shared" si="10"/>
        <v>0</v>
      </c>
      <c r="V98" s="51">
        <f t="shared" si="10"/>
        <v>0</v>
      </c>
      <c r="W98" s="51">
        <f t="shared" si="10"/>
        <v>0</v>
      </c>
      <c r="X98" s="51">
        <f t="shared" si="10"/>
        <v>0</v>
      </c>
      <c r="Y98" s="51">
        <f t="shared" si="9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7"/>
      <c r="P99" s="50"/>
      <c r="Q99" s="50"/>
      <c r="R99" s="50"/>
      <c r="S99" s="50"/>
      <c r="T99" s="51">
        <f t="shared" si="10"/>
        <v>0</v>
      </c>
      <c r="U99" s="51">
        <f t="shared" si="10"/>
        <v>0</v>
      </c>
      <c r="V99" s="51">
        <f t="shared" si="10"/>
        <v>0</v>
      </c>
      <c r="W99" s="51">
        <f t="shared" si="10"/>
        <v>0</v>
      </c>
      <c r="X99" s="51">
        <f t="shared" si="10"/>
        <v>0</v>
      </c>
      <c r="Y99" s="51">
        <f t="shared" si="9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7"/>
      <c r="P100" s="50"/>
      <c r="Q100" s="50"/>
      <c r="R100" s="50"/>
      <c r="S100" s="50"/>
      <c r="T100" s="51">
        <f t="shared" si="10"/>
        <v>0</v>
      </c>
      <c r="U100" s="51">
        <f t="shared" si="10"/>
        <v>0</v>
      </c>
      <c r="V100" s="51">
        <f t="shared" si="10"/>
        <v>0</v>
      </c>
      <c r="W100" s="51">
        <f t="shared" si="10"/>
        <v>0</v>
      </c>
      <c r="X100" s="51">
        <f t="shared" si="10"/>
        <v>0</v>
      </c>
      <c r="Y100" s="51">
        <f t="shared" si="9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7"/>
      <c r="P101" s="50"/>
      <c r="Q101" s="50"/>
      <c r="R101" s="50"/>
      <c r="S101" s="50"/>
      <c r="T101" s="51">
        <f t="shared" si="10"/>
        <v>0</v>
      </c>
      <c r="U101" s="51">
        <f t="shared" si="10"/>
        <v>0</v>
      </c>
      <c r="V101" s="51">
        <f t="shared" si="10"/>
        <v>0</v>
      </c>
      <c r="W101" s="51">
        <f t="shared" si="10"/>
        <v>0</v>
      </c>
      <c r="X101" s="51">
        <f t="shared" si="10"/>
        <v>0</v>
      </c>
      <c r="Y101" s="51">
        <f t="shared" si="9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7"/>
      <c r="P102" s="50"/>
      <c r="Q102" s="50"/>
      <c r="R102" s="50"/>
      <c r="S102" s="50"/>
      <c r="T102" s="51">
        <f t="shared" si="10"/>
        <v>0</v>
      </c>
      <c r="U102" s="51">
        <f t="shared" si="10"/>
        <v>0</v>
      </c>
      <c r="V102" s="51">
        <f t="shared" si="10"/>
        <v>0</v>
      </c>
      <c r="W102" s="51">
        <f t="shared" si="10"/>
        <v>0</v>
      </c>
      <c r="X102" s="51">
        <f t="shared" si="10"/>
        <v>0</v>
      </c>
      <c r="Y102" s="51">
        <f t="shared" si="9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7"/>
      <c r="P103" s="50"/>
      <c r="Q103" s="50"/>
      <c r="R103" s="50"/>
      <c r="S103" s="50"/>
      <c r="T103" s="51">
        <f t="shared" si="10"/>
        <v>0</v>
      </c>
      <c r="U103" s="51">
        <f t="shared" si="10"/>
        <v>0</v>
      </c>
      <c r="V103" s="51">
        <f t="shared" si="10"/>
        <v>0</v>
      </c>
      <c r="W103" s="51">
        <f t="shared" si="10"/>
        <v>0</v>
      </c>
      <c r="X103" s="51">
        <f t="shared" si="10"/>
        <v>0</v>
      </c>
      <c r="Y103" s="51">
        <f t="shared" si="9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7"/>
      <c r="P104" s="50"/>
      <c r="Q104" s="50"/>
      <c r="R104" s="50"/>
      <c r="S104" s="50"/>
      <c r="T104" s="51">
        <f t="shared" si="10"/>
        <v>0</v>
      </c>
      <c r="U104" s="51">
        <f t="shared" si="10"/>
        <v>0</v>
      </c>
      <c r="V104" s="51">
        <f t="shared" si="10"/>
        <v>0</v>
      </c>
      <c r="W104" s="51">
        <f t="shared" si="10"/>
        <v>0</v>
      </c>
      <c r="X104" s="51">
        <f t="shared" si="10"/>
        <v>0</v>
      </c>
      <c r="Y104" s="51">
        <f t="shared" si="9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7"/>
      <c r="P105" s="50"/>
      <c r="Q105" s="50"/>
      <c r="R105" s="50"/>
      <c r="S105" s="50"/>
      <c r="T105" s="51">
        <f t="shared" si="10"/>
        <v>0</v>
      </c>
      <c r="U105" s="51">
        <f t="shared" si="10"/>
        <v>0</v>
      </c>
      <c r="V105" s="51">
        <f t="shared" si="10"/>
        <v>0</v>
      </c>
      <c r="W105" s="51">
        <f t="shared" si="10"/>
        <v>0</v>
      </c>
      <c r="X105" s="51">
        <f t="shared" si="10"/>
        <v>0</v>
      </c>
      <c r="Y105" s="51">
        <f t="shared" si="9"/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7"/>
      <c r="P106" s="50"/>
      <c r="Q106" s="50"/>
      <c r="R106" s="50"/>
      <c r="S106" s="50"/>
      <c r="T106" s="51">
        <f t="shared" si="10"/>
        <v>0</v>
      </c>
      <c r="U106" s="51">
        <f t="shared" si="10"/>
        <v>0</v>
      </c>
      <c r="V106" s="51">
        <f t="shared" si="10"/>
        <v>0</v>
      </c>
      <c r="W106" s="51">
        <f t="shared" si="10"/>
        <v>0</v>
      </c>
      <c r="X106" s="51">
        <f t="shared" si="10"/>
        <v>0</v>
      </c>
      <c r="Y106" s="51">
        <f t="shared" si="9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137"/>
      <c r="B108" s="137"/>
      <c r="C108" s="39"/>
      <c r="D108" s="39"/>
      <c r="E108" s="39"/>
      <c r="F108" s="39"/>
      <c r="G108" s="39"/>
      <c r="H108" s="39"/>
      <c r="I108" s="38"/>
      <c r="J108" s="38"/>
      <c r="K108" s="68"/>
      <c r="L108" s="38"/>
      <c r="M108" s="38"/>
      <c r="N108" s="38"/>
      <c r="O108" s="68"/>
      <c r="P108" s="32"/>
      <c r="Q108" s="32"/>
      <c r="R108" s="32"/>
      <c r="S108" s="69" t="s">
        <v>110</v>
      </c>
      <c r="T108" s="69">
        <f t="shared" ref="T108:Y108" si="11">SUM(T7:T106)</f>
        <v>0</v>
      </c>
      <c r="U108" s="69">
        <f t="shared" si="11"/>
        <v>160000</v>
      </c>
      <c r="V108" s="69">
        <f t="shared" si="11"/>
        <v>0</v>
      </c>
      <c r="W108" s="69">
        <f t="shared" si="11"/>
        <v>0</v>
      </c>
      <c r="X108" s="69">
        <f t="shared" si="11"/>
        <v>0</v>
      </c>
      <c r="Y108" s="69">
        <f t="shared" si="11"/>
        <v>160000</v>
      </c>
      <c r="Z108" s="38"/>
      <c r="AA108" s="38"/>
    </row>
    <row r="109" spans="1:31" x14ac:dyDescent="0.25">
      <c r="C109" s="39"/>
      <c r="M109" s="38"/>
    </row>
    <row r="110" spans="1:31" x14ac:dyDescent="0.25">
      <c r="T110" s="145" t="str">
        <f t="shared" ref="T110:Y110" si="12">T6</f>
        <v>Cost estimate 2024</v>
      </c>
      <c r="U110" s="145" t="str">
        <f t="shared" si="12"/>
        <v>Cost estimate 2025</v>
      </c>
      <c r="V110" s="145" t="str">
        <f t="shared" si="12"/>
        <v>Cost estimate 2026</v>
      </c>
      <c r="W110" s="145" t="str">
        <f t="shared" si="12"/>
        <v>Cost estimate 2027</v>
      </c>
      <c r="X110" s="145" t="str">
        <f t="shared" si="12"/>
        <v>Cost estimate 2028</v>
      </c>
      <c r="Y110" s="145" t="str">
        <f t="shared" si="12"/>
        <v>TotalOver5Years</v>
      </c>
      <c r="Z110" s="191">
        <f>SUM(Y111:Y133)</f>
        <v>160000</v>
      </c>
      <c r="AA110"/>
    </row>
    <row r="111" spans="1:31" x14ac:dyDescent="0.25">
      <c r="S111" s="145" t="str">
        <f>'Basic Input for Tool'!$D65</f>
        <v>Meeting</v>
      </c>
      <c r="T111" s="146">
        <f t="shared" ref="T111:Y120" si="13">SUMIF($Z$7:$Z$106,$S111,T$7:T$106)</f>
        <v>0</v>
      </c>
      <c r="U111" s="146">
        <f t="shared" si="13"/>
        <v>0</v>
      </c>
      <c r="V111" s="146">
        <f t="shared" si="13"/>
        <v>0</v>
      </c>
      <c r="W111" s="146">
        <f t="shared" si="13"/>
        <v>0</v>
      </c>
      <c r="X111" s="146">
        <f t="shared" si="13"/>
        <v>0</v>
      </c>
      <c r="Y111" s="146">
        <f t="shared" si="13"/>
        <v>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si="13"/>
        <v>0</v>
      </c>
      <c r="U112" s="146">
        <f t="shared" si="13"/>
        <v>0</v>
      </c>
      <c r="V112" s="146">
        <f t="shared" si="13"/>
        <v>0</v>
      </c>
      <c r="W112" s="146">
        <f t="shared" si="13"/>
        <v>0</v>
      </c>
      <c r="X112" s="146">
        <f t="shared" si="13"/>
        <v>0</v>
      </c>
      <c r="Y112" s="146">
        <f t="shared" si="13"/>
        <v>0</v>
      </c>
      <c r="Z112"/>
      <c r="AA112"/>
    </row>
    <row r="113" spans="1:28" x14ac:dyDescent="0.25">
      <c r="S113" s="145" t="str">
        <f>'Basic Input for Tool'!$D67</f>
        <v>Workshop</v>
      </c>
      <c r="T113" s="146">
        <f t="shared" si="13"/>
        <v>0</v>
      </c>
      <c r="U113" s="146">
        <f t="shared" si="13"/>
        <v>160000</v>
      </c>
      <c r="V113" s="146">
        <f t="shared" si="13"/>
        <v>0</v>
      </c>
      <c r="W113" s="146">
        <f t="shared" si="13"/>
        <v>0</v>
      </c>
      <c r="X113" s="146">
        <f t="shared" si="13"/>
        <v>0</v>
      </c>
      <c r="Y113" s="146">
        <f t="shared" si="13"/>
        <v>160000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13"/>
        <v>0</v>
      </c>
      <c r="U114" s="146">
        <f t="shared" si="13"/>
        <v>0</v>
      </c>
      <c r="V114" s="146">
        <f t="shared" si="13"/>
        <v>0</v>
      </c>
      <c r="W114" s="146">
        <f t="shared" si="13"/>
        <v>0</v>
      </c>
      <c r="X114" s="146">
        <f t="shared" si="13"/>
        <v>0</v>
      </c>
      <c r="Y114" s="146">
        <f t="shared" si="13"/>
        <v>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13"/>
        <v>0</v>
      </c>
      <c r="U115" s="146">
        <f t="shared" si="13"/>
        <v>0</v>
      </c>
      <c r="V115" s="146">
        <f t="shared" si="13"/>
        <v>0</v>
      </c>
      <c r="W115" s="146">
        <f t="shared" si="13"/>
        <v>0</v>
      </c>
      <c r="X115" s="146">
        <f t="shared" si="13"/>
        <v>0</v>
      </c>
      <c r="Y115" s="146">
        <f t="shared" si="13"/>
        <v>0</v>
      </c>
      <c r="Z115"/>
      <c r="AA115"/>
      <c r="AB115"/>
    </row>
    <row r="116" spans="1:28" s="37" customFormat="1" x14ac:dyDescent="0.25">
      <c r="A116" s="141"/>
      <c r="B116" s="141"/>
      <c r="C116" s="52"/>
      <c r="S116" s="145" t="str">
        <f>'Basic Input for Tool'!$D70</f>
        <v>Construction</v>
      </c>
      <c r="T116" s="146">
        <f t="shared" si="13"/>
        <v>0</v>
      </c>
      <c r="U116" s="146">
        <f t="shared" si="13"/>
        <v>0</v>
      </c>
      <c r="V116" s="146">
        <f t="shared" si="13"/>
        <v>0</v>
      </c>
      <c r="W116" s="146">
        <f t="shared" si="13"/>
        <v>0</v>
      </c>
      <c r="X116" s="146">
        <f t="shared" si="13"/>
        <v>0</v>
      </c>
      <c r="Y116" s="146">
        <f t="shared" si="13"/>
        <v>0</v>
      </c>
      <c r="Z116"/>
      <c r="AA116"/>
      <c r="AB116"/>
    </row>
    <row r="117" spans="1:28" s="37" customFormat="1" x14ac:dyDescent="0.25">
      <c r="A117" s="141"/>
      <c r="B117" s="141"/>
      <c r="C117" s="52"/>
      <c r="S117" s="145" t="str">
        <f>'Basic Input for Tool'!$D71</f>
        <v>Consultancy</v>
      </c>
      <c r="T117" s="146">
        <f t="shared" si="13"/>
        <v>0</v>
      </c>
      <c r="U117" s="146">
        <f t="shared" si="13"/>
        <v>0</v>
      </c>
      <c r="V117" s="146">
        <f t="shared" si="13"/>
        <v>0</v>
      </c>
      <c r="W117" s="146">
        <f t="shared" si="13"/>
        <v>0</v>
      </c>
      <c r="X117" s="146">
        <f t="shared" si="13"/>
        <v>0</v>
      </c>
      <c r="Y117" s="146">
        <f t="shared" si="13"/>
        <v>0</v>
      </c>
      <c r="Z117"/>
      <c r="AA117"/>
      <c r="AB117"/>
    </row>
    <row r="118" spans="1:28" s="37" customFormat="1" x14ac:dyDescent="0.25">
      <c r="A118" s="141"/>
      <c r="B118" s="141"/>
      <c r="C118" s="52"/>
      <c r="S118" s="145" t="str">
        <f>'Basic Input for Tool'!$D72</f>
        <v>Evaluation</v>
      </c>
      <c r="T118" s="146">
        <f t="shared" si="13"/>
        <v>0</v>
      </c>
      <c r="U118" s="146">
        <f t="shared" si="13"/>
        <v>0</v>
      </c>
      <c r="V118" s="146">
        <f t="shared" si="13"/>
        <v>0</v>
      </c>
      <c r="W118" s="146">
        <f t="shared" si="13"/>
        <v>0</v>
      </c>
      <c r="X118" s="146">
        <f t="shared" si="13"/>
        <v>0</v>
      </c>
      <c r="Y118" s="146">
        <f t="shared" si="13"/>
        <v>0</v>
      </c>
      <c r="Z118"/>
      <c r="AA118"/>
      <c r="AB118"/>
    </row>
    <row r="119" spans="1:28" s="37" customFormat="1" x14ac:dyDescent="0.25">
      <c r="A119" s="141"/>
      <c r="B119" s="141"/>
      <c r="C119" s="52"/>
      <c r="S119" s="145" t="str">
        <f>'Basic Input for Tool'!$D73</f>
        <v>Field visit</v>
      </c>
      <c r="T119" s="146">
        <f t="shared" si="13"/>
        <v>0</v>
      </c>
      <c r="U119" s="146">
        <f t="shared" si="13"/>
        <v>0</v>
      </c>
      <c r="V119" s="146">
        <f t="shared" si="13"/>
        <v>0</v>
      </c>
      <c r="W119" s="146">
        <f t="shared" si="13"/>
        <v>0</v>
      </c>
      <c r="X119" s="146">
        <f t="shared" si="13"/>
        <v>0</v>
      </c>
      <c r="Y119" s="146">
        <f t="shared" si="13"/>
        <v>0</v>
      </c>
      <c r="Z119"/>
      <c r="AA119"/>
      <c r="AB119"/>
    </row>
    <row r="120" spans="1:28" x14ac:dyDescent="0.25">
      <c r="S120" s="145" t="str">
        <f>'Basic Input for Tool'!$D74</f>
        <v>Human resources</v>
      </c>
      <c r="T120" s="146">
        <f t="shared" si="13"/>
        <v>0</v>
      </c>
      <c r="U120" s="146">
        <f t="shared" si="13"/>
        <v>0</v>
      </c>
      <c r="V120" s="146">
        <f t="shared" si="13"/>
        <v>0</v>
      </c>
      <c r="W120" s="146">
        <f t="shared" si="13"/>
        <v>0</v>
      </c>
      <c r="X120" s="146">
        <f t="shared" si="13"/>
        <v>0</v>
      </c>
      <c r="Y120" s="146">
        <f t="shared" si="13"/>
        <v>0</v>
      </c>
      <c r="Z120"/>
      <c r="AA120"/>
    </row>
    <row r="121" spans="1:28" x14ac:dyDescent="0.25">
      <c r="S121" s="145" t="str">
        <f>'Basic Input for Tool'!$D75</f>
        <v>Infrastructure</v>
      </c>
      <c r="T121" s="146">
        <f t="shared" ref="T121:Y133" si="14">SUMIF($Z$7:$Z$106,$S121,T$7:T$106)</f>
        <v>0</v>
      </c>
      <c r="U121" s="146">
        <f t="shared" si="14"/>
        <v>0</v>
      </c>
      <c r="V121" s="146">
        <f t="shared" si="14"/>
        <v>0</v>
      </c>
      <c r="W121" s="146">
        <f t="shared" si="14"/>
        <v>0</v>
      </c>
      <c r="X121" s="146">
        <f t="shared" si="14"/>
        <v>0</v>
      </c>
      <c r="Y121" s="146">
        <f t="shared" si="14"/>
        <v>0</v>
      </c>
      <c r="Z121"/>
      <c r="AA121"/>
    </row>
    <row r="122" spans="1:28" x14ac:dyDescent="0.25">
      <c r="S122" s="145" t="str">
        <f>'Basic Input for Tool'!$D76</f>
        <v>Document reproduction/printing</v>
      </c>
      <c r="T122" s="146">
        <f t="shared" si="14"/>
        <v>0</v>
      </c>
      <c r="U122" s="146">
        <f t="shared" si="14"/>
        <v>0</v>
      </c>
      <c r="V122" s="146">
        <f t="shared" si="14"/>
        <v>0</v>
      </c>
      <c r="W122" s="146">
        <f t="shared" si="14"/>
        <v>0</v>
      </c>
      <c r="X122" s="146">
        <f t="shared" si="14"/>
        <v>0</v>
      </c>
      <c r="Y122" s="146">
        <f t="shared" si="14"/>
        <v>0</v>
      </c>
      <c r="Z122"/>
      <c r="AA122"/>
    </row>
    <row r="123" spans="1:28" x14ac:dyDescent="0.25">
      <c r="S123" s="145" t="str">
        <f>'Basic Input for Tool'!$D77</f>
        <v>Procurement</v>
      </c>
      <c r="T123" s="146">
        <f t="shared" si="14"/>
        <v>0</v>
      </c>
      <c r="U123" s="146">
        <f t="shared" si="14"/>
        <v>0</v>
      </c>
      <c r="V123" s="146">
        <f t="shared" si="14"/>
        <v>0</v>
      </c>
      <c r="W123" s="146">
        <f t="shared" si="14"/>
        <v>0</v>
      </c>
      <c r="X123" s="146">
        <f t="shared" si="14"/>
        <v>0</v>
      </c>
      <c r="Y123" s="146">
        <f t="shared" si="14"/>
        <v>0</v>
      </c>
      <c r="Z123"/>
      <c r="AA123"/>
    </row>
    <row r="124" spans="1:28" x14ac:dyDescent="0.25">
      <c r="S124" s="145" t="str">
        <f>'Basic Input for Tool'!$D78</f>
        <v>Services</v>
      </c>
      <c r="T124" s="146">
        <f t="shared" si="14"/>
        <v>0</v>
      </c>
      <c r="U124" s="146">
        <f t="shared" si="14"/>
        <v>0</v>
      </c>
      <c r="V124" s="146">
        <f t="shared" si="14"/>
        <v>0</v>
      </c>
      <c r="W124" s="146">
        <f t="shared" si="14"/>
        <v>0</v>
      </c>
      <c r="X124" s="146">
        <f t="shared" si="14"/>
        <v>0</v>
      </c>
      <c r="Y124" s="146">
        <f t="shared" si="14"/>
        <v>0</v>
      </c>
      <c r="Z124"/>
      <c r="AA124"/>
    </row>
    <row r="125" spans="1:28" x14ac:dyDescent="0.25">
      <c r="S125" s="145" t="str">
        <f>'Basic Input for Tool'!$D79</f>
        <v>Simulation exercises</v>
      </c>
      <c r="T125" s="146">
        <f t="shared" si="14"/>
        <v>0</v>
      </c>
      <c r="U125" s="146">
        <f t="shared" si="14"/>
        <v>0</v>
      </c>
      <c r="V125" s="146">
        <f t="shared" si="14"/>
        <v>0</v>
      </c>
      <c r="W125" s="146">
        <f t="shared" si="14"/>
        <v>0</v>
      </c>
      <c r="X125" s="146">
        <f t="shared" si="14"/>
        <v>0</v>
      </c>
      <c r="Y125" s="146">
        <f t="shared" si="14"/>
        <v>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si="14"/>
        <v>0</v>
      </c>
      <c r="U126" s="146">
        <f t="shared" si="14"/>
        <v>0</v>
      </c>
      <c r="V126" s="146">
        <f t="shared" si="14"/>
        <v>0</v>
      </c>
      <c r="W126" s="146">
        <f t="shared" si="14"/>
        <v>0</v>
      </c>
      <c r="X126" s="146">
        <f t="shared" si="14"/>
        <v>0</v>
      </c>
      <c r="Y126" s="146">
        <f t="shared" si="14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14"/>
        <v>0</v>
      </c>
      <c r="U127" s="146">
        <f t="shared" si="14"/>
        <v>0</v>
      </c>
      <c r="V127" s="146">
        <f t="shared" si="14"/>
        <v>0</v>
      </c>
      <c r="W127" s="146">
        <f t="shared" si="14"/>
        <v>0</v>
      </c>
      <c r="X127" s="146">
        <f t="shared" si="14"/>
        <v>0</v>
      </c>
      <c r="Y127" s="146">
        <f t="shared" si="14"/>
        <v>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14"/>
        <v>0</v>
      </c>
      <c r="U128" s="146">
        <f t="shared" si="14"/>
        <v>0</v>
      </c>
      <c r="V128" s="146">
        <f t="shared" si="14"/>
        <v>0</v>
      </c>
      <c r="W128" s="146">
        <f t="shared" si="14"/>
        <v>0</v>
      </c>
      <c r="X128" s="146">
        <f t="shared" si="14"/>
        <v>0</v>
      </c>
      <c r="Y128" s="146">
        <f t="shared" si="14"/>
        <v>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14"/>
        <v>0</v>
      </c>
      <c r="U129" s="146">
        <f t="shared" si="14"/>
        <v>0</v>
      </c>
      <c r="V129" s="146">
        <f t="shared" si="14"/>
        <v>0</v>
      </c>
      <c r="W129" s="146">
        <f t="shared" si="14"/>
        <v>0</v>
      </c>
      <c r="X129" s="146">
        <f t="shared" si="14"/>
        <v>0</v>
      </c>
      <c r="Y129" s="146">
        <f t="shared" si="14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14"/>
        <v>0</v>
      </c>
      <c r="U130" s="146">
        <f t="shared" si="14"/>
        <v>0</v>
      </c>
      <c r="V130" s="146">
        <f t="shared" si="14"/>
        <v>0</v>
      </c>
      <c r="W130" s="146">
        <f t="shared" si="14"/>
        <v>0</v>
      </c>
      <c r="X130" s="146">
        <f t="shared" si="14"/>
        <v>0</v>
      </c>
      <c r="Y130" s="146">
        <f t="shared" si="14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14"/>
        <v>0</v>
      </c>
      <c r="U131" s="146">
        <f t="shared" si="14"/>
        <v>0</v>
      </c>
      <c r="V131" s="146">
        <f t="shared" si="14"/>
        <v>0</v>
      </c>
      <c r="W131" s="146">
        <f t="shared" si="14"/>
        <v>0</v>
      </c>
      <c r="X131" s="146">
        <f t="shared" si="14"/>
        <v>0</v>
      </c>
      <c r="Y131" s="146">
        <f t="shared" si="14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14"/>
        <v>0</v>
      </c>
      <c r="U132" s="146">
        <f t="shared" si="14"/>
        <v>0</v>
      </c>
      <c r="V132" s="146">
        <f t="shared" si="14"/>
        <v>0</v>
      </c>
      <c r="W132" s="146">
        <f t="shared" si="14"/>
        <v>0</v>
      </c>
      <c r="X132" s="146">
        <f t="shared" si="14"/>
        <v>0</v>
      </c>
      <c r="Y132" s="146">
        <f t="shared" si="14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14"/>
        <v>0</v>
      </c>
      <c r="U133" s="146">
        <f t="shared" si="14"/>
        <v>0</v>
      </c>
      <c r="V133" s="146">
        <f t="shared" si="14"/>
        <v>0</v>
      </c>
      <c r="W133" s="146">
        <f t="shared" si="14"/>
        <v>0</v>
      </c>
      <c r="X133" s="146">
        <f t="shared" si="14"/>
        <v>0</v>
      </c>
      <c r="Y133" s="146">
        <f t="shared" si="14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15">T6</f>
        <v>Cost estimate 2024</v>
      </c>
      <c r="U136" s="145" t="str">
        <f t="shared" si="15"/>
        <v>Cost estimate 2025</v>
      </c>
      <c r="V136" s="145" t="str">
        <f t="shared" si="15"/>
        <v>Cost estimate 2026</v>
      </c>
      <c r="W136" s="145" t="str">
        <f t="shared" si="15"/>
        <v>Cost estimate 2027</v>
      </c>
      <c r="X136" s="145" t="str">
        <f t="shared" si="15"/>
        <v>Cost estimate 2028</v>
      </c>
      <c r="Y136" s="145" t="str">
        <f t="shared" si="15"/>
        <v>TotalOver5Years</v>
      </c>
      <c r="Z136" s="191">
        <f>SUM(Y137:Y146)</f>
        <v>160000</v>
      </c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 t="shared" ref="T137:Y146" si="16">SUMIF($AA$7:$AA$106,$S137,T$7:T$106)</f>
        <v>0</v>
      </c>
      <c r="U137" s="146">
        <f t="shared" si="16"/>
        <v>160000</v>
      </c>
      <c r="V137" s="146">
        <f t="shared" si="16"/>
        <v>0</v>
      </c>
      <c r="W137" s="146">
        <f t="shared" si="16"/>
        <v>0</v>
      </c>
      <c r="X137" s="146">
        <f t="shared" si="16"/>
        <v>0</v>
      </c>
      <c r="Y137" s="146">
        <f t="shared" si="16"/>
        <v>160000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si="16"/>
        <v>0</v>
      </c>
      <c r="U138" s="146">
        <f t="shared" si="16"/>
        <v>0</v>
      </c>
      <c r="V138" s="146">
        <f t="shared" si="16"/>
        <v>0</v>
      </c>
      <c r="W138" s="146">
        <f t="shared" si="16"/>
        <v>0</v>
      </c>
      <c r="X138" s="146">
        <f t="shared" si="16"/>
        <v>0</v>
      </c>
      <c r="Y138" s="146">
        <f t="shared" si="16"/>
        <v>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16"/>
        <v>0</v>
      </c>
      <c r="U139" s="146">
        <f t="shared" si="16"/>
        <v>0</v>
      </c>
      <c r="V139" s="146">
        <f t="shared" si="16"/>
        <v>0</v>
      </c>
      <c r="W139" s="146">
        <f t="shared" si="16"/>
        <v>0</v>
      </c>
      <c r="X139" s="146">
        <f t="shared" si="16"/>
        <v>0</v>
      </c>
      <c r="Y139" s="146">
        <f t="shared" si="16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16"/>
        <v>0</v>
      </c>
      <c r="U140" s="146">
        <f t="shared" si="16"/>
        <v>0</v>
      </c>
      <c r="V140" s="146">
        <f t="shared" si="16"/>
        <v>0</v>
      </c>
      <c r="W140" s="146">
        <f t="shared" si="16"/>
        <v>0</v>
      </c>
      <c r="X140" s="146">
        <f t="shared" si="16"/>
        <v>0</v>
      </c>
      <c r="Y140" s="146">
        <f t="shared" si="16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16"/>
        <v>0</v>
      </c>
      <c r="U141" s="146">
        <f t="shared" si="16"/>
        <v>0</v>
      </c>
      <c r="V141" s="146">
        <f t="shared" si="16"/>
        <v>0</v>
      </c>
      <c r="W141" s="146">
        <f t="shared" si="16"/>
        <v>0</v>
      </c>
      <c r="X141" s="146">
        <f t="shared" si="16"/>
        <v>0</v>
      </c>
      <c r="Y141" s="146">
        <f t="shared" si="16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16"/>
        <v>0</v>
      </c>
      <c r="U142" s="146">
        <f t="shared" si="16"/>
        <v>0</v>
      </c>
      <c r="V142" s="146">
        <f t="shared" si="16"/>
        <v>0</v>
      </c>
      <c r="W142" s="146">
        <f t="shared" si="16"/>
        <v>0</v>
      </c>
      <c r="X142" s="146">
        <f t="shared" si="16"/>
        <v>0</v>
      </c>
      <c r="Y142" s="146">
        <f t="shared" si="16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16"/>
        <v>0</v>
      </c>
      <c r="U143" s="146">
        <f t="shared" si="16"/>
        <v>0</v>
      </c>
      <c r="V143" s="146">
        <f t="shared" si="16"/>
        <v>0</v>
      </c>
      <c r="W143" s="146">
        <f t="shared" si="16"/>
        <v>0</v>
      </c>
      <c r="X143" s="146">
        <f t="shared" si="16"/>
        <v>0</v>
      </c>
      <c r="Y143" s="146">
        <f t="shared" si="16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16"/>
        <v>0</v>
      </c>
      <c r="U144" s="146">
        <f t="shared" si="16"/>
        <v>0</v>
      </c>
      <c r="V144" s="146">
        <f t="shared" si="16"/>
        <v>0</v>
      </c>
      <c r="W144" s="146">
        <f t="shared" si="16"/>
        <v>0</v>
      </c>
      <c r="X144" s="146">
        <f t="shared" si="16"/>
        <v>0</v>
      </c>
      <c r="Y144" s="146">
        <f t="shared" si="16"/>
        <v>0</v>
      </c>
      <c r="Z144"/>
      <c r="AA144"/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16"/>
        <v>0</v>
      </c>
      <c r="U145" s="146">
        <f t="shared" si="16"/>
        <v>0</v>
      </c>
      <c r="V145" s="146">
        <f t="shared" si="16"/>
        <v>0</v>
      </c>
      <c r="W145" s="146">
        <f t="shared" si="16"/>
        <v>0</v>
      </c>
      <c r="X145" s="146">
        <f t="shared" si="16"/>
        <v>0</v>
      </c>
      <c r="Y145" s="146">
        <f t="shared" si="16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16"/>
        <v>0</v>
      </c>
      <c r="U146" s="146">
        <f t="shared" si="16"/>
        <v>0</v>
      </c>
      <c r="V146" s="146">
        <f t="shared" si="16"/>
        <v>0</v>
      </c>
      <c r="W146" s="146">
        <f t="shared" si="16"/>
        <v>0</v>
      </c>
      <c r="X146" s="146">
        <f t="shared" si="16"/>
        <v>0</v>
      </c>
      <c r="Y146" s="146">
        <f t="shared" si="16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17">T6</f>
        <v>Cost estimate 2024</v>
      </c>
      <c r="U149" s="145" t="str">
        <f t="shared" si="17"/>
        <v>Cost estimate 2025</v>
      </c>
      <c r="V149" s="145" t="str">
        <f t="shared" si="17"/>
        <v>Cost estimate 2026</v>
      </c>
      <c r="W149" s="145" t="str">
        <f t="shared" si="17"/>
        <v>Cost estimate 2027</v>
      </c>
      <c r="X149" s="145" t="str">
        <f t="shared" si="17"/>
        <v>Cost estimate 2028</v>
      </c>
      <c r="Y149" s="145" t="str">
        <f t="shared" si="17"/>
        <v>TotalOver5Years</v>
      </c>
      <c r="Z149" s="191">
        <f>SUM(Y150:Y153)</f>
        <v>160000</v>
      </c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 t="shared" ref="T150:Y153" si="18">SUMIF($H$7:$H$106,$S150,T$7:T$106)</f>
        <v>0</v>
      </c>
      <c r="U150" s="146">
        <f t="shared" si="18"/>
        <v>160000</v>
      </c>
      <c r="V150" s="146">
        <f t="shared" si="18"/>
        <v>0</v>
      </c>
      <c r="W150" s="146">
        <f t="shared" si="18"/>
        <v>0</v>
      </c>
      <c r="X150" s="146">
        <f t="shared" si="18"/>
        <v>0</v>
      </c>
      <c r="Y150" s="146">
        <f t="shared" si="18"/>
        <v>160000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 t="shared" si="18"/>
        <v>0</v>
      </c>
      <c r="U151" s="146">
        <f t="shared" si="18"/>
        <v>0</v>
      </c>
      <c r="V151" s="146">
        <f t="shared" si="18"/>
        <v>0</v>
      </c>
      <c r="W151" s="146">
        <f t="shared" si="18"/>
        <v>0</v>
      </c>
      <c r="X151" s="146">
        <f t="shared" si="18"/>
        <v>0</v>
      </c>
      <c r="Y151" s="146">
        <f t="shared" si="18"/>
        <v>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 t="shared" si="18"/>
        <v>0</v>
      </c>
      <c r="U152" s="146">
        <f t="shared" si="18"/>
        <v>0</v>
      </c>
      <c r="V152" s="146">
        <f t="shared" si="18"/>
        <v>0</v>
      </c>
      <c r="W152" s="146">
        <f t="shared" si="18"/>
        <v>0</v>
      </c>
      <c r="X152" s="146">
        <f t="shared" si="18"/>
        <v>0</v>
      </c>
      <c r="Y152" s="146">
        <f t="shared" si="18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 t="shared" si="18"/>
        <v>0</v>
      </c>
      <c r="U153" s="146">
        <f t="shared" si="18"/>
        <v>0</v>
      </c>
      <c r="V153" s="146">
        <f t="shared" si="18"/>
        <v>0</v>
      </c>
      <c r="W153" s="146">
        <f t="shared" si="18"/>
        <v>0</v>
      </c>
      <c r="X153" s="146">
        <f t="shared" si="18"/>
        <v>0</v>
      </c>
      <c r="Y153" s="146">
        <f t="shared" si="18"/>
        <v>0</v>
      </c>
      <c r="Z153"/>
      <c r="AA153"/>
      <c r="AB153"/>
    </row>
    <row r="154" spans="1:28" s="37" customFormat="1" x14ac:dyDescent="0.25">
      <c r="A154" s="141"/>
      <c r="B154" s="141"/>
      <c r="C154" s="52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19">T6</f>
        <v>Cost estimate 2024</v>
      </c>
      <c r="U156" s="145" t="str">
        <f t="shared" si="19"/>
        <v>Cost estimate 2025</v>
      </c>
      <c r="V156" s="145" t="str">
        <f t="shared" si="19"/>
        <v>Cost estimate 2026</v>
      </c>
      <c r="W156" s="145" t="str">
        <f t="shared" si="19"/>
        <v>Cost estimate 2027</v>
      </c>
      <c r="X156" s="145" t="str">
        <f t="shared" si="19"/>
        <v>Cost estimate 2028</v>
      </c>
      <c r="Y156" s="145" t="str">
        <f t="shared" si="19"/>
        <v>TotalOver5Years</v>
      </c>
      <c r="Z156" s="191">
        <f>SUM(Y157:Y179)</f>
        <v>160000</v>
      </c>
      <c r="AA156" s="190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 t="shared" ref="T157:Y166" si="20">SUMIF($G$7:$G$106,$S157,T$7:T$106)</f>
        <v>0</v>
      </c>
      <c r="U157" s="146">
        <f t="shared" si="20"/>
        <v>160000</v>
      </c>
      <c r="V157" s="146">
        <f t="shared" si="20"/>
        <v>0</v>
      </c>
      <c r="W157" s="146">
        <f t="shared" si="20"/>
        <v>0</v>
      </c>
      <c r="X157" s="146">
        <f t="shared" si="20"/>
        <v>0</v>
      </c>
      <c r="Y157" s="146">
        <f t="shared" si="20"/>
        <v>160000</v>
      </c>
      <c r="Z157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si="20"/>
        <v>0</v>
      </c>
      <c r="U158" s="146">
        <f t="shared" si="20"/>
        <v>0</v>
      </c>
      <c r="V158" s="146">
        <f t="shared" si="20"/>
        <v>0</v>
      </c>
      <c r="W158" s="146">
        <f t="shared" si="20"/>
        <v>0</v>
      </c>
      <c r="X158" s="146">
        <f t="shared" si="20"/>
        <v>0</v>
      </c>
      <c r="Y158" s="146">
        <f t="shared" si="20"/>
        <v>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20"/>
        <v>0</v>
      </c>
      <c r="U159" s="146">
        <f t="shared" si="20"/>
        <v>0</v>
      </c>
      <c r="V159" s="146">
        <f t="shared" si="20"/>
        <v>0</v>
      </c>
      <c r="W159" s="146">
        <f t="shared" si="20"/>
        <v>0</v>
      </c>
      <c r="X159" s="146">
        <f t="shared" si="20"/>
        <v>0</v>
      </c>
      <c r="Y159" s="146">
        <f t="shared" si="20"/>
        <v>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20"/>
        <v>0</v>
      </c>
      <c r="U160" s="146">
        <f t="shared" si="20"/>
        <v>0</v>
      </c>
      <c r="V160" s="146">
        <f t="shared" si="20"/>
        <v>0</v>
      </c>
      <c r="W160" s="146">
        <f t="shared" si="20"/>
        <v>0</v>
      </c>
      <c r="X160" s="146">
        <f t="shared" si="20"/>
        <v>0</v>
      </c>
      <c r="Y160" s="146">
        <f t="shared" si="20"/>
        <v>0</v>
      </c>
      <c r="Z160"/>
      <c r="AA160"/>
    </row>
    <row r="161" spans="19:27" x14ac:dyDescent="0.25">
      <c r="S161" s="145" t="str">
        <f>'Basic Input for Tool'!$E$69</f>
        <v>Other 2</v>
      </c>
      <c r="T161" s="146">
        <f t="shared" si="20"/>
        <v>0</v>
      </c>
      <c r="U161" s="146">
        <f t="shared" si="20"/>
        <v>0</v>
      </c>
      <c r="V161" s="146">
        <f t="shared" si="20"/>
        <v>0</v>
      </c>
      <c r="W161" s="146">
        <f t="shared" si="20"/>
        <v>0</v>
      </c>
      <c r="X161" s="146">
        <f t="shared" si="20"/>
        <v>0</v>
      </c>
      <c r="Y161" s="146">
        <f t="shared" si="20"/>
        <v>0</v>
      </c>
      <c r="Z161"/>
      <c r="AA161"/>
    </row>
    <row r="162" spans="19:27" x14ac:dyDescent="0.25">
      <c r="S162" s="145" t="str">
        <f>'Basic Input for Tool'!$E$70</f>
        <v>Other 3</v>
      </c>
      <c r="T162" s="146">
        <f t="shared" si="20"/>
        <v>0</v>
      </c>
      <c r="U162" s="146">
        <f t="shared" si="20"/>
        <v>0</v>
      </c>
      <c r="V162" s="146">
        <f t="shared" si="20"/>
        <v>0</v>
      </c>
      <c r="W162" s="146">
        <f t="shared" si="20"/>
        <v>0</v>
      </c>
      <c r="X162" s="146">
        <f t="shared" si="20"/>
        <v>0</v>
      </c>
      <c r="Y162" s="146">
        <f t="shared" si="20"/>
        <v>0</v>
      </c>
      <c r="Z162"/>
      <c r="AA162"/>
    </row>
    <row r="163" spans="19:27" x14ac:dyDescent="0.25">
      <c r="S163" s="145" t="str">
        <f>'Basic Input for Tool'!$E$71</f>
        <v>Other 4</v>
      </c>
      <c r="T163" s="146">
        <f t="shared" si="20"/>
        <v>0</v>
      </c>
      <c r="U163" s="146">
        <f t="shared" si="20"/>
        <v>0</v>
      </c>
      <c r="V163" s="146">
        <f t="shared" si="20"/>
        <v>0</v>
      </c>
      <c r="W163" s="146">
        <f t="shared" si="20"/>
        <v>0</v>
      </c>
      <c r="X163" s="146">
        <f t="shared" si="20"/>
        <v>0</v>
      </c>
      <c r="Y163" s="146">
        <f t="shared" si="20"/>
        <v>0</v>
      </c>
      <c r="Z163"/>
      <c r="AA163"/>
    </row>
    <row r="164" spans="19:27" x14ac:dyDescent="0.25">
      <c r="S164" s="145" t="str">
        <f>'Basic Input for Tool'!$E$72</f>
        <v>Other 5</v>
      </c>
      <c r="T164" s="146">
        <f t="shared" si="20"/>
        <v>0</v>
      </c>
      <c r="U164" s="146">
        <f t="shared" si="20"/>
        <v>0</v>
      </c>
      <c r="V164" s="146">
        <f t="shared" si="20"/>
        <v>0</v>
      </c>
      <c r="W164" s="146">
        <f t="shared" si="20"/>
        <v>0</v>
      </c>
      <c r="X164" s="146">
        <f t="shared" si="20"/>
        <v>0</v>
      </c>
      <c r="Y164" s="146">
        <f t="shared" si="20"/>
        <v>0</v>
      </c>
      <c r="Z164"/>
      <c r="AA164"/>
    </row>
    <row r="165" spans="19:27" x14ac:dyDescent="0.25">
      <c r="S165" s="145" t="str">
        <f>'Basic Input for Tool'!$E$73</f>
        <v>Other 6</v>
      </c>
      <c r="T165" s="146">
        <f t="shared" si="20"/>
        <v>0</v>
      </c>
      <c r="U165" s="146">
        <f t="shared" si="20"/>
        <v>0</v>
      </c>
      <c r="V165" s="146">
        <f t="shared" si="20"/>
        <v>0</v>
      </c>
      <c r="W165" s="146">
        <f t="shared" si="20"/>
        <v>0</v>
      </c>
      <c r="X165" s="146">
        <f t="shared" si="20"/>
        <v>0</v>
      </c>
      <c r="Y165" s="146">
        <f t="shared" si="20"/>
        <v>0</v>
      </c>
      <c r="Z165"/>
      <c r="AA165"/>
    </row>
    <row r="166" spans="19:27" x14ac:dyDescent="0.25">
      <c r="S166" s="145" t="str">
        <f>'Basic Input for Tool'!$E74</f>
        <v>Other 7</v>
      </c>
      <c r="T166" s="146">
        <f t="shared" si="20"/>
        <v>0</v>
      </c>
      <c r="U166" s="146">
        <f t="shared" si="20"/>
        <v>0</v>
      </c>
      <c r="V166" s="146">
        <f t="shared" si="20"/>
        <v>0</v>
      </c>
      <c r="W166" s="146">
        <f t="shared" si="20"/>
        <v>0</v>
      </c>
      <c r="X166" s="146">
        <f t="shared" si="20"/>
        <v>0</v>
      </c>
      <c r="Y166" s="146">
        <f t="shared" si="20"/>
        <v>0</v>
      </c>
      <c r="Z166"/>
      <c r="AA166"/>
    </row>
    <row r="167" spans="19:27" x14ac:dyDescent="0.25">
      <c r="S167" s="145" t="str">
        <f>'Basic Input for Tool'!$E75</f>
        <v>Other 8</v>
      </c>
      <c r="T167" s="146">
        <f t="shared" ref="T167:Y179" si="21">SUMIF($G$7:$G$106,$S167,T$7:T$106)</f>
        <v>0</v>
      </c>
      <c r="U167" s="146">
        <f t="shared" si="21"/>
        <v>0</v>
      </c>
      <c r="V167" s="146">
        <f t="shared" si="21"/>
        <v>0</v>
      </c>
      <c r="W167" s="146">
        <f t="shared" si="21"/>
        <v>0</v>
      </c>
      <c r="X167" s="146">
        <f t="shared" si="21"/>
        <v>0</v>
      </c>
      <c r="Y167" s="146">
        <f t="shared" si="21"/>
        <v>0</v>
      </c>
      <c r="Z167"/>
      <c r="AA167"/>
    </row>
    <row r="168" spans="19:27" x14ac:dyDescent="0.25">
      <c r="S168" s="145" t="str">
        <f>'Basic Input for Tool'!$E76</f>
        <v>Other 9</v>
      </c>
      <c r="T168" s="146">
        <f t="shared" si="21"/>
        <v>0</v>
      </c>
      <c r="U168" s="146">
        <f t="shared" si="21"/>
        <v>0</v>
      </c>
      <c r="V168" s="146">
        <f t="shared" si="21"/>
        <v>0</v>
      </c>
      <c r="W168" s="146">
        <f t="shared" si="21"/>
        <v>0</v>
      </c>
      <c r="X168" s="146">
        <f t="shared" si="21"/>
        <v>0</v>
      </c>
      <c r="Y168" s="146">
        <f t="shared" si="21"/>
        <v>0</v>
      </c>
      <c r="Z168"/>
      <c r="AA168"/>
    </row>
    <row r="169" spans="19:27" x14ac:dyDescent="0.25">
      <c r="S169" s="145" t="str">
        <f>'Basic Input for Tool'!$E77</f>
        <v>Other 10</v>
      </c>
      <c r="T169" s="146">
        <f t="shared" si="21"/>
        <v>0</v>
      </c>
      <c r="U169" s="146">
        <f t="shared" si="21"/>
        <v>0</v>
      </c>
      <c r="V169" s="146">
        <f t="shared" si="21"/>
        <v>0</v>
      </c>
      <c r="W169" s="146">
        <f t="shared" si="21"/>
        <v>0</v>
      </c>
      <c r="X169" s="146">
        <f t="shared" si="21"/>
        <v>0</v>
      </c>
      <c r="Y169" s="146">
        <f t="shared" si="21"/>
        <v>0</v>
      </c>
      <c r="Z169"/>
      <c r="AA169"/>
    </row>
    <row r="170" spans="19:27" x14ac:dyDescent="0.25">
      <c r="S170" s="145" t="str">
        <f>'Basic Input for Tool'!$E78</f>
        <v>Other 11</v>
      </c>
      <c r="T170" s="146">
        <f t="shared" si="21"/>
        <v>0</v>
      </c>
      <c r="U170" s="146">
        <f t="shared" si="21"/>
        <v>0</v>
      </c>
      <c r="V170" s="146">
        <f t="shared" si="21"/>
        <v>0</v>
      </c>
      <c r="W170" s="146">
        <f t="shared" si="21"/>
        <v>0</v>
      </c>
      <c r="X170" s="146">
        <f t="shared" si="21"/>
        <v>0</v>
      </c>
      <c r="Y170" s="146">
        <f t="shared" si="21"/>
        <v>0</v>
      </c>
      <c r="Z170"/>
      <c r="AA170"/>
    </row>
    <row r="171" spans="19:27" x14ac:dyDescent="0.25">
      <c r="S171" s="145" t="str">
        <f>'Basic Input for Tool'!$E79</f>
        <v>Other 12</v>
      </c>
      <c r="T171" s="146">
        <f t="shared" si="21"/>
        <v>0</v>
      </c>
      <c r="U171" s="146">
        <f t="shared" si="21"/>
        <v>0</v>
      </c>
      <c r="V171" s="146">
        <f t="shared" si="21"/>
        <v>0</v>
      </c>
      <c r="W171" s="146">
        <f t="shared" si="21"/>
        <v>0</v>
      </c>
      <c r="X171" s="146">
        <f t="shared" si="21"/>
        <v>0</v>
      </c>
      <c r="Y171" s="146">
        <f t="shared" si="21"/>
        <v>0</v>
      </c>
      <c r="Z171"/>
      <c r="AA171"/>
    </row>
    <row r="172" spans="19:27" x14ac:dyDescent="0.25">
      <c r="S172" s="145" t="str">
        <f>'Basic Input for Tool'!$E80</f>
        <v>Other 13</v>
      </c>
      <c r="T172" s="146">
        <f t="shared" si="21"/>
        <v>0</v>
      </c>
      <c r="U172" s="146">
        <f t="shared" si="21"/>
        <v>0</v>
      </c>
      <c r="V172" s="146">
        <f t="shared" si="21"/>
        <v>0</v>
      </c>
      <c r="W172" s="146">
        <f t="shared" si="21"/>
        <v>0</v>
      </c>
      <c r="X172" s="146">
        <f t="shared" si="21"/>
        <v>0</v>
      </c>
      <c r="Y172" s="146">
        <f t="shared" si="21"/>
        <v>0</v>
      </c>
      <c r="Z172"/>
      <c r="AA172"/>
    </row>
    <row r="173" spans="19:27" x14ac:dyDescent="0.25">
      <c r="S173" s="145" t="str">
        <f>'Basic Input for Tool'!$E81</f>
        <v>Other 14</v>
      </c>
      <c r="T173" s="146">
        <f t="shared" si="21"/>
        <v>0</v>
      </c>
      <c r="U173" s="146">
        <f t="shared" si="21"/>
        <v>0</v>
      </c>
      <c r="V173" s="146">
        <f t="shared" si="21"/>
        <v>0</v>
      </c>
      <c r="W173" s="146">
        <f t="shared" si="21"/>
        <v>0</v>
      </c>
      <c r="X173" s="146">
        <f t="shared" si="21"/>
        <v>0</v>
      </c>
      <c r="Y173" s="146">
        <f t="shared" si="21"/>
        <v>0</v>
      </c>
      <c r="Z173"/>
      <c r="AA173"/>
    </row>
    <row r="174" spans="19:27" x14ac:dyDescent="0.25">
      <c r="S174" s="145" t="str">
        <f>'Basic Input for Tool'!$E82</f>
        <v>Other 15</v>
      </c>
      <c r="T174" s="146">
        <f t="shared" si="21"/>
        <v>0</v>
      </c>
      <c r="U174" s="146">
        <f t="shared" si="21"/>
        <v>0</v>
      </c>
      <c r="V174" s="146">
        <f t="shared" si="21"/>
        <v>0</v>
      </c>
      <c r="W174" s="146">
        <f t="shared" si="21"/>
        <v>0</v>
      </c>
      <c r="X174" s="146">
        <f t="shared" si="21"/>
        <v>0</v>
      </c>
      <c r="Y174" s="146">
        <f t="shared" si="21"/>
        <v>0</v>
      </c>
      <c r="Z174"/>
      <c r="AA174"/>
    </row>
    <row r="175" spans="19:27" x14ac:dyDescent="0.25">
      <c r="S175" s="145" t="str">
        <f>'Basic Input for Tool'!$E83</f>
        <v>Other 16</v>
      </c>
      <c r="T175" s="146">
        <f t="shared" si="21"/>
        <v>0</v>
      </c>
      <c r="U175" s="146">
        <f t="shared" si="21"/>
        <v>0</v>
      </c>
      <c r="V175" s="146">
        <f t="shared" si="21"/>
        <v>0</v>
      </c>
      <c r="W175" s="146">
        <f t="shared" si="21"/>
        <v>0</v>
      </c>
      <c r="X175" s="146">
        <f t="shared" si="21"/>
        <v>0</v>
      </c>
      <c r="Y175" s="146">
        <f t="shared" si="21"/>
        <v>0</v>
      </c>
      <c r="Z175"/>
      <c r="AA175"/>
    </row>
    <row r="176" spans="19:27" x14ac:dyDescent="0.25">
      <c r="S176" s="145" t="str">
        <f>'Basic Input for Tool'!$E84</f>
        <v>Other 17</v>
      </c>
      <c r="T176" s="146">
        <f t="shared" si="21"/>
        <v>0</v>
      </c>
      <c r="U176" s="146">
        <f t="shared" si="21"/>
        <v>0</v>
      </c>
      <c r="V176" s="146">
        <f t="shared" si="21"/>
        <v>0</v>
      </c>
      <c r="W176" s="146">
        <f t="shared" si="21"/>
        <v>0</v>
      </c>
      <c r="X176" s="146">
        <f t="shared" si="21"/>
        <v>0</v>
      </c>
      <c r="Y176" s="146">
        <f t="shared" si="21"/>
        <v>0</v>
      </c>
      <c r="Z176"/>
      <c r="AA176"/>
    </row>
    <row r="177" spans="1:27" x14ac:dyDescent="0.25">
      <c r="S177" s="145" t="str">
        <f>'Basic Input for Tool'!$E85</f>
        <v>Other 18</v>
      </c>
      <c r="T177" s="146">
        <f t="shared" si="21"/>
        <v>0</v>
      </c>
      <c r="U177" s="146">
        <f t="shared" si="21"/>
        <v>0</v>
      </c>
      <c r="V177" s="146">
        <f t="shared" si="21"/>
        <v>0</v>
      </c>
      <c r="W177" s="146">
        <f t="shared" si="21"/>
        <v>0</v>
      </c>
      <c r="X177" s="146">
        <f t="shared" si="21"/>
        <v>0</v>
      </c>
      <c r="Y177" s="146">
        <f t="shared" si="21"/>
        <v>0</v>
      </c>
      <c r="Z177"/>
      <c r="AA177"/>
    </row>
    <row r="178" spans="1:27" x14ac:dyDescent="0.25">
      <c r="S178" s="145" t="str">
        <f>'Basic Input for Tool'!$E86</f>
        <v>Other 19</v>
      </c>
      <c r="T178" s="146">
        <f t="shared" si="21"/>
        <v>0</v>
      </c>
      <c r="U178" s="146">
        <f t="shared" si="21"/>
        <v>0</v>
      </c>
      <c r="V178" s="146">
        <f t="shared" si="21"/>
        <v>0</v>
      </c>
      <c r="W178" s="146">
        <f t="shared" si="21"/>
        <v>0</v>
      </c>
      <c r="X178" s="146">
        <f t="shared" si="21"/>
        <v>0</v>
      </c>
      <c r="Y178" s="146">
        <f t="shared" si="21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21"/>
        <v>0</v>
      </c>
      <c r="U179" s="146">
        <f t="shared" si="21"/>
        <v>0</v>
      </c>
      <c r="V179" s="146">
        <f t="shared" si="21"/>
        <v>0</v>
      </c>
      <c r="W179" s="146">
        <f t="shared" si="21"/>
        <v>0</v>
      </c>
      <c r="X179" s="146">
        <f t="shared" si="21"/>
        <v>0</v>
      </c>
      <c r="Y179" s="146">
        <f t="shared" si="21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22">U6</f>
        <v>Cost estimate 2025</v>
      </c>
      <c r="V182" s="145" t="str">
        <f t="shared" si="22"/>
        <v>Cost estimate 2026</v>
      </c>
      <c r="W182" s="145" t="str">
        <f t="shared" si="22"/>
        <v>Cost estimate 2027</v>
      </c>
      <c r="X182" s="145" t="str">
        <f t="shared" si="22"/>
        <v>Cost estimate 2028</v>
      </c>
      <c r="Y182" s="145" t="str">
        <f t="shared" si="22"/>
        <v>TotalOver5Years</v>
      </c>
      <c r="Z182" s="191">
        <f>SUM(Y183:Y184)</f>
        <v>160000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0</v>
      </c>
      <c r="U183" s="146">
        <f>SUM(SUMIFS(U$7:U$106,$L7:$L106,{"yes","y","funded"}))</f>
        <v>160000</v>
      </c>
      <c r="V183" s="146">
        <f>SUM(SUMIFS(V$7:V$106,$L7:$L106,{"yes","y","funded"}))</f>
        <v>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160000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0</v>
      </c>
      <c r="U184" s="146">
        <f>SUM(SUMIFS(U$7:U$106,$L7:$L106,{"no","n","not funded"}))</f>
        <v>0</v>
      </c>
      <c r="V184" s="146">
        <f>SUM(SUMIFS(V$7:V$106,$L7:$L106,{"no","n","not funded"}))</f>
        <v>0</v>
      </c>
      <c r="W184" s="146">
        <f>SUM(SUMIFS(W$7:W$106,$L7:$L106,{"no","n","not funded"}))</f>
        <v>0</v>
      </c>
      <c r="X184" s="146">
        <f>SUM(SUMIFS(X$7:X$106,$L7:$L106,{"no","n","not funded"}))</f>
        <v>0</v>
      </c>
      <c r="Y184" s="146">
        <f>SUM(SUMIFS(Y$7:Y$106,$L7:$L106,{"no","n","not funded"}))</f>
        <v>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</row>
    <row r="188" spans="1:27" x14ac:dyDescent="0.25">
      <c r="A188" s="37"/>
      <c r="B188" s="37"/>
    </row>
    <row r="189" spans="1:27" x14ac:dyDescent="0.25">
      <c r="A189" s="37"/>
      <c r="B189" s="37"/>
    </row>
    <row r="190" spans="1:27" x14ac:dyDescent="0.25">
      <c r="A190" s="37"/>
      <c r="B190" s="37"/>
    </row>
    <row r="191" spans="1:27" x14ac:dyDescent="0.25">
      <c r="A191" s="37"/>
      <c r="B191" s="37"/>
    </row>
    <row r="192" spans="1:27" x14ac:dyDescent="0.25">
      <c r="A192" s="37"/>
      <c r="B192" s="37"/>
    </row>
    <row r="193" spans="1:2" x14ac:dyDescent="0.25">
      <c r="A193" s="37"/>
      <c r="B193" s="37"/>
    </row>
    <row r="194" spans="1:2" x14ac:dyDescent="0.25">
      <c r="A194" s="37"/>
      <c r="B194" s="37"/>
    </row>
    <row r="195" spans="1:2" x14ac:dyDescent="0.25">
      <c r="A195" s="37"/>
      <c r="B195" s="37"/>
    </row>
    <row r="196" spans="1:2" x14ac:dyDescent="0.25">
      <c r="A196" s="37"/>
      <c r="B196" s="37"/>
    </row>
    <row r="197" spans="1:2" x14ac:dyDescent="0.25">
      <c r="A197" s="37"/>
      <c r="B197" s="37"/>
    </row>
    <row r="198" spans="1:2" x14ac:dyDescent="0.25">
      <c r="A198" s="37"/>
      <c r="B198" s="37"/>
    </row>
    <row r="199" spans="1:2" x14ac:dyDescent="0.25">
      <c r="A199" s="37"/>
      <c r="B199" s="37"/>
    </row>
    <row r="200" spans="1:2" x14ac:dyDescent="0.25">
      <c r="A200" s="37"/>
      <c r="B200" s="37"/>
    </row>
    <row r="201" spans="1:2" x14ac:dyDescent="0.25">
      <c r="A201" s="37"/>
      <c r="B201" s="37"/>
    </row>
    <row r="202" spans="1:2" x14ac:dyDescent="0.25">
      <c r="A202" s="37"/>
      <c r="B202" s="37"/>
    </row>
    <row r="203" spans="1:2" x14ac:dyDescent="0.25">
      <c r="A203" s="37"/>
      <c r="B203" s="37"/>
    </row>
    <row r="204" spans="1:2" x14ac:dyDescent="0.25">
      <c r="A204" s="37"/>
      <c r="B204" s="37"/>
    </row>
    <row r="205" spans="1:2" x14ac:dyDescent="0.25">
      <c r="A205" s="37"/>
      <c r="B205" s="37"/>
    </row>
    <row r="206" spans="1:2" x14ac:dyDescent="0.25">
      <c r="A206" s="37"/>
      <c r="B206" s="37"/>
    </row>
    <row r="207" spans="1:2" x14ac:dyDescent="0.25">
      <c r="A207" s="37"/>
      <c r="B207" s="37"/>
    </row>
    <row r="208" spans="1:2" x14ac:dyDescent="0.25">
      <c r="A208" s="37"/>
      <c r="B208" s="37"/>
    </row>
  </sheetData>
  <sortState xmlns:xlrd2="http://schemas.microsoft.com/office/spreadsheetml/2017/richdata2" ref="G121:G161">
    <sortCondition ref="G121:G161"/>
  </sortState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disablePrompts="1"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1000-000000000000}"/>
  </dataValidation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5">
    <tabColor theme="6" tint="0.59999389629810485"/>
  </sheetPr>
  <dimension ref="A1:XFC208"/>
  <sheetViews>
    <sheetView topLeftCell="M1" zoomScale="70" zoomScaleNormal="70" workbookViewId="0">
      <selection activeCell="N7" sqref="N7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9" width="6.42578125" style="37" bestFit="1" customWidth="1"/>
    <col min="20" max="24" width="18.85546875" style="37" bestFit="1" customWidth="1"/>
    <col min="25" max="25" width="16.5703125" style="37" bestFit="1" customWidth="1"/>
    <col min="26" max="26" width="14.5703125" style="37" customWidth="1"/>
    <col min="27" max="27" width="14.5703125" style="37" bestFit="1" customWidth="1"/>
    <col min="28" max="31" width="13.5703125" customWidth="1"/>
  </cols>
  <sheetData>
    <row r="1" spans="1:193 16371:16383" x14ac:dyDescent="0.25">
      <c r="A1" s="136" t="str">
        <f>IF(ISNA(VLOOKUP(CountryName,CountriesCodes,2,FALSE))=TRUE,"",VLOOKUP(CountryName,CountriesCodes,2,FALSE)&amp; "NLF")</f>
        <v>ETH NLF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</row>
    <row r="5" spans="1:193 16371:16383" ht="46.5" x14ac:dyDescent="0.25">
      <c r="A5" s="139"/>
      <c r="B5" s="40" t="s">
        <v>598</v>
      </c>
      <c r="C5" s="41" t="s">
        <v>765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1</v>
      </c>
      <c r="AH6">
        <f>COUNTA($N7:$N106)</f>
        <v>1</v>
      </c>
    </row>
    <row r="7" spans="1:193 16371:16383" x14ac:dyDescent="0.25">
      <c r="A7" s="143"/>
      <c r="B7" s="48"/>
      <c r="C7" s="48"/>
      <c r="D7" s="48"/>
      <c r="E7" s="48"/>
      <c r="F7" s="221" t="s">
        <v>826</v>
      </c>
      <c r="G7" s="48" t="s">
        <v>781</v>
      </c>
      <c r="H7" s="48" t="s">
        <v>32</v>
      </c>
      <c r="I7" s="48"/>
      <c r="J7" s="48"/>
      <c r="K7" s="48"/>
      <c r="L7" s="48" t="s">
        <v>725</v>
      </c>
      <c r="M7" s="48" t="s">
        <v>786</v>
      </c>
      <c r="N7" s="205">
        <v>324000</v>
      </c>
      <c r="O7" s="47"/>
      <c r="P7" s="50">
        <v>1</v>
      </c>
      <c r="Q7" s="50">
        <v>2</v>
      </c>
      <c r="R7" s="50"/>
      <c r="S7" s="50"/>
      <c r="T7" s="51">
        <f t="shared" ref="T7:X16" si="1">IF($N7="Pending",0,$N7*O7)</f>
        <v>0</v>
      </c>
      <c r="U7" s="51">
        <f t="shared" si="1"/>
        <v>324000</v>
      </c>
      <c r="V7" s="51">
        <f t="shared" si="1"/>
        <v>648000</v>
      </c>
      <c r="W7" s="51">
        <f t="shared" si="1"/>
        <v>0</v>
      </c>
      <c r="X7" s="51">
        <f t="shared" si="1"/>
        <v>0</v>
      </c>
      <c r="Y7" s="51">
        <f t="shared" ref="Y7:Y16" si="2">SUM(T7:X7)</f>
        <v>972000</v>
      </c>
      <c r="Z7" s="49" t="s">
        <v>673</v>
      </c>
      <c r="AA7" s="49" t="s">
        <v>591</v>
      </c>
      <c r="AB7" s="15"/>
      <c r="AC7" s="15"/>
      <c r="AD7" s="15"/>
      <c r="AE7" s="15"/>
      <c r="AL7" t="s">
        <v>673</v>
      </c>
      <c r="EG7" t="s">
        <v>827</v>
      </c>
      <c r="EH7">
        <v>12</v>
      </c>
      <c r="EI7">
        <v>27000</v>
      </c>
      <c r="EJ7">
        <v>324000</v>
      </c>
      <c r="EK7" t="s">
        <v>795</v>
      </c>
      <c r="EL7">
        <v>0</v>
      </c>
      <c r="EM7">
        <v>0</v>
      </c>
      <c r="EN7">
        <v>0</v>
      </c>
      <c r="EO7" t="s">
        <v>795</v>
      </c>
      <c r="EP7">
        <v>0</v>
      </c>
      <c r="EQ7">
        <v>0</v>
      </c>
      <c r="ER7">
        <v>0</v>
      </c>
      <c r="ES7" t="s">
        <v>795</v>
      </c>
      <c r="ET7">
        <v>0</v>
      </c>
      <c r="EU7">
        <v>0</v>
      </c>
      <c r="EV7">
        <v>0</v>
      </c>
      <c r="EW7" t="s">
        <v>795</v>
      </c>
      <c r="EX7">
        <v>0</v>
      </c>
      <c r="EY7">
        <v>0</v>
      </c>
      <c r="EZ7">
        <v>0</v>
      </c>
      <c r="FA7" t="s">
        <v>795</v>
      </c>
      <c r="FB7">
        <v>0</v>
      </c>
      <c r="FC7">
        <v>0</v>
      </c>
      <c r="FD7">
        <v>0</v>
      </c>
      <c r="FE7" t="s">
        <v>795</v>
      </c>
      <c r="FF7">
        <v>0</v>
      </c>
      <c r="FG7">
        <v>0</v>
      </c>
      <c r="FH7">
        <v>0</v>
      </c>
      <c r="FI7" t="s">
        <v>795</v>
      </c>
      <c r="FJ7">
        <v>0</v>
      </c>
      <c r="FK7">
        <v>0</v>
      </c>
      <c r="FL7">
        <v>0</v>
      </c>
      <c r="FM7" t="s">
        <v>795</v>
      </c>
      <c r="FN7">
        <v>0</v>
      </c>
      <c r="FO7">
        <v>0</v>
      </c>
      <c r="FP7">
        <v>0</v>
      </c>
      <c r="FQ7" t="s">
        <v>795</v>
      </c>
      <c r="FR7">
        <v>0</v>
      </c>
      <c r="FS7">
        <v>0</v>
      </c>
      <c r="FT7">
        <v>0</v>
      </c>
      <c r="FU7">
        <v>324000</v>
      </c>
      <c r="FV7" t="s">
        <v>32</v>
      </c>
      <c r="FW7" t="s">
        <v>591</v>
      </c>
      <c r="FX7" t="s">
        <v>673</v>
      </c>
      <c r="FY7" t="s">
        <v>781</v>
      </c>
      <c r="FZ7" t="s">
        <v>676</v>
      </c>
    </row>
    <row r="8" spans="1:193 16371:16383" x14ac:dyDescent="0.25">
      <c r="A8" s="143"/>
      <c r="B8" s="48"/>
      <c r="C8" s="48"/>
      <c r="D8" s="48"/>
      <c r="E8" s="48"/>
      <c r="F8" s="221"/>
      <c r="G8" s="48"/>
      <c r="H8" s="48"/>
      <c r="I8" s="48"/>
      <c r="J8" s="48"/>
      <c r="K8" s="48"/>
      <c r="L8" s="48"/>
      <c r="M8" s="48"/>
      <c r="N8" s="205"/>
      <c r="O8" s="47"/>
      <c r="P8" s="50"/>
      <c r="Q8" s="50"/>
      <c r="R8" s="50"/>
      <c r="S8" s="50"/>
      <c r="T8" s="51">
        <f t="shared" si="1"/>
        <v>0</v>
      </c>
      <c r="U8" s="51">
        <f t="shared" si="1"/>
        <v>0</v>
      </c>
      <c r="V8" s="51">
        <f t="shared" si="1"/>
        <v>0</v>
      </c>
      <c r="W8" s="51">
        <f t="shared" si="1"/>
        <v>0</v>
      </c>
      <c r="X8" s="51">
        <f t="shared" si="1"/>
        <v>0</v>
      </c>
      <c r="Y8" s="51">
        <f t="shared" si="2"/>
        <v>0</v>
      </c>
      <c r="Z8" s="49"/>
      <c r="AA8" s="49"/>
      <c r="AB8" s="15"/>
      <c r="AC8" s="15"/>
      <c r="AD8" s="15"/>
      <c r="AE8" s="15"/>
    </row>
    <row r="9" spans="1:193 16371:16383" x14ac:dyDescent="0.25">
      <c r="A9" s="143"/>
      <c r="B9" s="48"/>
      <c r="C9" s="48"/>
      <c r="D9" s="48"/>
      <c r="E9" s="48"/>
      <c r="F9" s="221"/>
      <c r="G9" s="48"/>
      <c r="H9" s="48"/>
      <c r="I9" s="48"/>
      <c r="J9" s="48"/>
      <c r="K9" s="48"/>
      <c r="L9" s="48"/>
      <c r="M9" s="48"/>
      <c r="N9" s="205"/>
      <c r="O9" s="47"/>
      <c r="P9" s="50"/>
      <c r="Q9" s="50"/>
      <c r="R9" s="50"/>
      <c r="S9" s="50"/>
      <c r="T9" s="51">
        <f t="shared" si="1"/>
        <v>0</v>
      </c>
      <c r="U9" s="51">
        <f t="shared" si="1"/>
        <v>0</v>
      </c>
      <c r="V9" s="51">
        <f t="shared" si="1"/>
        <v>0</v>
      </c>
      <c r="W9" s="51">
        <f t="shared" si="1"/>
        <v>0</v>
      </c>
      <c r="X9" s="51">
        <f t="shared" si="1"/>
        <v>0</v>
      </c>
      <c r="Y9" s="51">
        <f t="shared" si="2"/>
        <v>0</v>
      </c>
      <c r="Z9" s="49"/>
      <c r="AA9" s="49"/>
      <c r="AB9" s="15"/>
      <c r="AC9" s="15"/>
      <c r="AD9" s="15"/>
      <c r="AE9" s="15"/>
    </row>
    <row r="10" spans="1:193 16371:16383" x14ac:dyDescent="0.25">
      <c r="A10" s="143"/>
      <c r="B10" s="48"/>
      <c r="C10" s="48"/>
      <c r="D10" s="48"/>
      <c r="E10" s="48"/>
      <c r="F10" s="221"/>
      <c r="G10" s="48"/>
      <c r="H10" s="48"/>
      <c r="I10" s="48"/>
      <c r="J10" s="48"/>
      <c r="K10" s="48"/>
      <c r="L10" s="48"/>
      <c r="M10" s="48"/>
      <c r="N10" s="205"/>
      <c r="O10" s="47"/>
      <c r="P10" s="50"/>
      <c r="Q10" s="50"/>
      <c r="R10" s="50"/>
      <c r="S10" s="50"/>
      <c r="T10" s="51">
        <f t="shared" si="1"/>
        <v>0</v>
      </c>
      <c r="U10" s="51">
        <f t="shared" si="1"/>
        <v>0</v>
      </c>
      <c r="V10" s="51">
        <f t="shared" si="1"/>
        <v>0</v>
      </c>
      <c r="W10" s="51">
        <f t="shared" si="1"/>
        <v>0</v>
      </c>
      <c r="X10" s="51">
        <f t="shared" si="1"/>
        <v>0</v>
      </c>
      <c r="Y10" s="51">
        <f t="shared" si="2"/>
        <v>0</v>
      </c>
      <c r="Z10" s="49"/>
      <c r="AA10" s="49"/>
      <c r="AB10" s="15"/>
      <c r="AC10" s="15"/>
      <c r="AD10" s="15"/>
      <c r="AE10" s="15"/>
    </row>
    <row r="11" spans="1:193 16371:16383" x14ac:dyDescent="0.25">
      <c r="A11" s="143"/>
      <c r="B11" s="48"/>
      <c r="C11" s="48"/>
      <c r="D11" s="48"/>
      <c r="E11" s="48"/>
      <c r="F11" s="221"/>
      <c r="G11" s="48"/>
      <c r="H11" s="48"/>
      <c r="I11" s="48"/>
      <c r="J11" s="48"/>
      <c r="K11" s="48"/>
      <c r="L11" s="48"/>
      <c r="M11" s="48"/>
      <c r="N11" s="205"/>
      <c r="O11" s="47"/>
      <c r="P11" s="50"/>
      <c r="Q11" s="50"/>
      <c r="R11" s="50"/>
      <c r="S11" s="50"/>
      <c r="T11" s="51">
        <f t="shared" si="1"/>
        <v>0</v>
      </c>
      <c r="U11" s="51">
        <f t="shared" si="1"/>
        <v>0</v>
      </c>
      <c r="V11" s="51">
        <f t="shared" si="1"/>
        <v>0</v>
      </c>
      <c r="W11" s="51">
        <f t="shared" si="1"/>
        <v>0</v>
      </c>
      <c r="X11" s="51">
        <f t="shared" si="1"/>
        <v>0</v>
      </c>
      <c r="Y11" s="51">
        <f t="shared" si="2"/>
        <v>0</v>
      </c>
      <c r="Z11" s="49"/>
      <c r="AA11" s="49"/>
      <c r="AB11" s="15"/>
      <c r="AC11" s="15"/>
      <c r="AD11" s="15"/>
      <c r="AE11" s="15"/>
    </row>
    <row r="12" spans="1:193 16371:16383" x14ac:dyDescent="0.25">
      <c r="A12" s="143"/>
      <c r="B12" s="48"/>
      <c r="C12" s="48"/>
      <c r="D12" s="48"/>
      <c r="E12" s="48"/>
      <c r="F12" s="221"/>
      <c r="G12" s="48"/>
      <c r="H12" s="48"/>
      <c r="I12" s="48"/>
      <c r="J12" s="48"/>
      <c r="K12" s="48"/>
      <c r="L12" s="48"/>
      <c r="M12" s="48"/>
      <c r="N12" s="205"/>
      <c r="O12" s="47"/>
      <c r="P12" s="50"/>
      <c r="Q12" s="50"/>
      <c r="R12" s="50"/>
      <c r="S12" s="50"/>
      <c r="T12" s="51">
        <f t="shared" si="1"/>
        <v>0</v>
      </c>
      <c r="U12" s="51">
        <f t="shared" si="1"/>
        <v>0</v>
      </c>
      <c r="V12" s="51">
        <f t="shared" si="1"/>
        <v>0</v>
      </c>
      <c r="W12" s="51">
        <f t="shared" si="1"/>
        <v>0</v>
      </c>
      <c r="X12" s="51">
        <f t="shared" si="1"/>
        <v>0</v>
      </c>
      <c r="Y12" s="51">
        <f t="shared" si="2"/>
        <v>0</v>
      </c>
      <c r="Z12" s="49"/>
      <c r="AA12" s="49"/>
      <c r="AB12" s="15"/>
      <c r="AC12" s="15"/>
      <c r="AD12" s="15"/>
      <c r="AE12" s="15"/>
    </row>
    <row r="13" spans="1:193 16371:16383" x14ac:dyDescent="0.25">
      <c r="A13" s="143"/>
      <c r="B13" s="48"/>
      <c r="C13" s="48"/>
      <c r="D13" s="48"/>
      <c r="E13" s="48"/>
      <c r="F13" s="221"/>
      <c r="G13" s="48"/>
      <c r="H13" s="48"/>
      <c r="I13" s="48"/>
      <c r="J13" s="48"/>
      <c r="K13" s="48"/>
      <c r="L13" s="48"/>
      <c r="M13" s="48"/>
      <c r="N13" s="205"/>
      <c r="O13" s="47"/>
      <c r="P13" s="50"/>
      <c r="Q13" s="50"/>
      <c r="R13" s="50"/>
      <c r="S13" s="50"/>
      <c r="T13" s="51">
        <f t="shared" si="1"/>
        <v>0</v>
      </c>
      <c r="U13" s="51">
        <f t="shared" si="1"/>
        <v>0</v>
      </c>
      <c r="V13" s="51">
        <f t="shared" si="1"/>
        <v>0</v>
      </c>
      <c r="W13" s="51">
        <f t="shared" si="1"/>
        <v>0</v>
      </c>
      <c r="X13" s="51">
        <f t="shared" si="1"/>
        <v>0</v>
      </c>
      <c r="Y13" s="51">
        <f t="shared" si="2"/>
        <v>0</v>
      </c>
      <c r="Z13" s="49"/>
      <c r="AA13" s="49"/>
      <c r="AB13" s="15"/>
      <c r="AC13" s="15"/>
      <c r="AD13" s="15"/>
      <c r="AE13" s="15"/>
    </row>
    <row r="14" spans="1:193 16371:16383" x14ac:dyDescent="0.25">
      <c r="A14" s="143"/>
      <c r="B14" s="48"/>
      <c r="C14" s="48"/>
      <c r="D14" s="48"/>
      <c r="E14" s="48"/>
      <c r="F14" s="221"/>
      <c r="G14" s="48"/>
      <c r="H14" s="48"/>
      <c r="I14" s="48"/>
      <c r="J14" s="48"/>
      <c r="K14" s="48"/>
      <c r="L14" s="48"/>
      <c r="M14" s="48"/>
      <c r="N14" s="205"/>
      <c r="O14" s="47"/>
      <c r="P14" s="50"/>
      <c r="Q14" s="50"/>
      <c r="R14" s="50"/>
      <c r="S14" s="50"/>
      <c r="T14" s="51">
        <f t="shared" si="1"/>
        <v>0</v>
      </c>
      <c r="U14" s="51">
        <f t="shared" si="1"/>
        <v>0</v>
      </c>
      <c r="V14" s="51">
        <f t="shared" si="1"/>
        <v>0</v>
      </c>
      <c r="W14" s="51">
        <f t="shared" si="1"/>
        <v>0</v>
      </c>
      <c r="X14" s="51">
        <f t="shared" si="1"/>
        <v>0</v>
      </c>
      <c r="Y14" s="51">
        <f t="shared" si="2"/>
        <v>0</v>
      </c>
      <c r="Z14" s="49"/>
      <c r="AA14" s="49"/>
      <c r="AB14" s="15"/>
      <c r="AC14" s="15"/>
      <c r="AD14" s="15"/>
      <c r="AE14" s="15"/>
    </row>
    <row r="15" spans="1:193 16371:16383" x14ac:dyDescent="0.25">
      <c r="A15" s="143"/>
      <c r="B15" s="48"/>
      <c r="C15" s="48"/>
      <c r="D15" s="48"/>
      <c r="E15" s="48"/>
      <c r="F15" s="221"/>
      <c r="G15" s="48"/>
      <c r="H15" s="48"/>
      <c r="I15" s="48"/>
      <c r="J15" s="48"/>
      <c r="K15" s="48"/>
      <c r="L15" s="48"/>
      <c r="M15" s="48"/>
      <c r="N15" s="205"/>
      <c r="O15" s="47"/>
      <c r="P15" s="50"/>
      <c r="Q15" s="50"/>
      <c r="R15" s="50"/>
      <c r="S15" s="50"/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2"/>
        <v>0</v>
      </c>
      <c r="Z15" s="49"/>
      <c r="AA15" s="49"/>
      <c r="AB15" s="15"/>
      <c r="AC15" s="15"/>
      <c r="AD15" s="15"/>
      <c r="AE15" s="15"/>
    </row>
    <row r="16" spans="1:193 16371:16383" x14ac:dyDescent="0.25">
      <c r="A16" s="143"/>
      <c r="B16" s="48"/>
      <c r="C16" s="48"/>
      <c r="D16" s="48"/>
      <c r="E16" s="48"/>
      <c r="F16" s="221"/>
      <c r="G16" s="48"/>
      <c r="H16" s="48"/>
      <c r="I16" s="48"/>
      <c r="J16" s="48"/>
      <c r="K16" s="48"/>
      <c r="L16" s="48"/>
      <c r="M16" s="48"/>
      <c r="N16" s="205"/>
      <c r="O16" s="47"/>
      <c r="P16" s="50"/>
      <c r="Q16" s="50"/>
      <c r="R16" s="50"/>
      <c r="S16" s="50"/>
      <c r="T16" s="51">
        <f t="shared" si="1"/>
        <v>0</v>
      </c>
      <c r="U16" s="51">
        <f t="shared" si="1"/>
        <v>0</v>
      </c>
      <c r="V16" s="51">
        <f t="shared" si="1"/>
        <v>0</v>
      </c>
      <c r="W16" s="51">
        <f t="shared" si="1"/>
        <v>0</v>
      </c>
      <c r="X16" s="51">
        <f t="shared" si="1"/>
        <v>0</v>
      </c>
      <c r="Y16" s="51">
        <f t="shared" si="2"/>
        <v>0</v>
      </c>
      <c r="Z16" s="49"/>
      <c r="AA16" s="49"/>
      <c r="AB16" s="15"/>
      <c r="AC16" s="15"/>
      <c r="AD16" s="15"/>
      <c r="AE16" s="15"/>
    </row>
    <row r="17" spans="1:31" x14ac:dyDescent="0.25">
      <c r="A17" s="143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7"/>
      <c r="P17" s="50"/>
      <c r="Q17" s="50"/>
      <c r="R17" s="50"/>
      <c r="S17" s="50"/>
      <c r="T17" s="51">
        <f t="shared" ref="T17:T19" si="3">IF($N17="Pending",0,$N17*O17)</f>
        <v>0</v>
      </c>
      <c r="U17" s="51">
        <f t="shared" ref="U17:X18" si="4">IF($N17="Pending",0,$N17*P17)</f>
        <v>0</v>
      </c>
      <c r="V17" s="51">
        <f t="shared" si="4"/>
        <v>0</v>
      </c>
      <c r="W17" s="51">
        <f t="shared" si="4"/>
        <v>0</v>
      </c>
      <c r="X17" s="51">
        <f t="shared" si="4"/>
        <v>0</v>
      </c>
      <c r="Y17" s="51">
        <f t="shared" ref="Y17:Y66" si="5">SUM(T17:X17)</f>
        <v>0</v>
      </c>
      <c r="Z17" s="49"/>
      <c r="AA17" s="49"/>
      <c r="AB17" s="15"/>
      <c r="AC17" s="15"/>
      <c r="AD17" s="15"/>
      <c r="AE17" s="15"/>
    </row>
    <row r="18" spans="1:31" x14ac:dyDescent="0.25">
      <c r="A18" s="143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7"/>
      <c r="P18" s="50"/>
      <c r="Q18" s="50"/>
      <c r="R18" s="50"/>
      <c r="S18" s="50"/>
      <c r="T18" s="51">
        <f t="shared" si="3"/>
        <v>0</v>
      </c>
      <c r="U18" s="51">
        <f t="shared" si="4"/>
        <v>0</v>
      </c>
      <c r="V18" s="51">
        <f t="shared" si="4"/>
        <v>0</v>
      </c>
      <c r="W18" s="51">
        <f t="shared" si="4"/>
        <v>0</v>
      </c>
      <c r="X18" s="51">
        <f t="shared" si="4"/>
        <v>0</v>
      </c>
      <c r="Y18" s="51">
        <f t="shared" si="5"/>
        <v>0</v>
      </c>
      <c r="Z18" s="49"/>
      <c r="AA18" s="49"/>
      <c r="AB18" s="15"/>
      <c r="AC18" s="15"/>
      <c r="AD18" s="15"/>
      <c r="AE18" s="15"/>
    </row>
    <row r="19" spans="1:31" x14ac:dyDescent="0.25">
      <c r="A19" s="143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7"/>
      <c r="P19" s="50"/>
      <c r="Q19" s="50"/>
      <c r="R19" s="50"/>
      <c r="S19" s="50"/>
      <c r="T19" s="51">
        <f t="shared" si="3"/>
        <v>0</v>
      </c>
      <c r="U19" s="51">
        <f>IF($N19="Pending",0,$N19*P19)</f>
        <v>0</v>
      </c>
      <c r="V19" s="51">
        <f>IF($N19="Pending",0,$N19*Q19)</f>
        <v>0</v>
      </c>
      <c r="W19" s="51">
        <f>IF($N19="Pending",0,$N19*R19)</f>
        <v>0</v>
      </c>
      <c r="X19" s="51">
        <f>IF($N19="Pending",0,$N19*S19)</f>
        <v>0</v>
      </c>
      <c r="Y19" s="51">
        <f t="shared" si="5"/>
        <v>0</v>
      </c>
      <c r="Z19" s="49"/>
      <c r="AA19" s="49"/>
      <c r="AB19" s="15"/>
      <c r="AC19" s="15"/>
      <c r="AD19" s="15"/>
      <c r="AE19" s="15"/>
    </row>
    <row r="20" spans="1:31" x14ac:dyDescent="0.25">
      <c r="A20" s="143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7"/>
      <c r="P20" s="50"/>
      <c r="Q20" s="50"/>
      <c r="R20" s="50"/>
      <c r="S20" s="50"/>
      <c r="T20" s="51">
        <f t="shared" ref="T20:X70" si="6">IF($N20="Pending",0,$N20*O20)</f>
        <v>0</v>
      </c>
      <c r="U20" s="51">
        <f t="shared" si="6"/>
        <v>0</v>
      </c>
      <c r="V20" s="51">
        <f t="shared" si="6"/>
        <v>0</v>
      </c>
      <c r="W20" s="51">
        <f t="shared" si="6"/>
        <v>0</v>
      </c>
      <c r="X20" s="51">
        <f t="shared" si="6"/>
        <v>0</v>
      </c>
      <c r="Y20" s="51">
        <f t="shared" si="5"/>
        <v>0</v>
      </c>
      <c r="Z20" s="49"/>
      <c r="AA20" s="49"/>
      <c r="AB20" s="15"/>
      <c r="AC20" s="15"/>
      <c r="AD20" s="15"/>
      <c r="AE20" s="15"/>
    </row>
    <row r="21" spans="1:31" x14ac:dyDescent="0.25">
      <c r="A21" s="143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7"/>
      <c r="P21" s="50"/>
      <c r="Q21" s="50"/>
      <c r="R21" s="50"/>
      <c r="S21" s="50"/>
      <c r="T21" s="51">
        <f t="shared" si="6"/>
        <v>0</v>
      </c>
      <c r="U21" s="51">
        <f t="shared" si="6"/>
        <v>0</v>
      </c>
      <c r="V21" s="51">
        <f t="shared" si="6"/>
        <v>0</v>
      </c>
      <c r="W21" s="51">
        <f t="shared" si="6"/>
        <v>0</v>
      </c>
      <c r="X21" s="51">
        <f t="shared" si="6"/>
        <v>0</v>
      </c>
      <c r="Y21" s="51">
        <f t="shared" si="5"/>
        <v>0</v>
      </c>
      <c r="Z21" s="49"/>
      <c r="AA21" s="49"/>
      <c r="AB21" s="15"/>
      <c r="AC21" s="15"/>
      <c r="AD21" s="15"/>
      <c r="AE21" s="15"/>
    </row>
    <row r="22" spans="1:31" x14ac:dyDescent="0.25">
      <c r="A22" s="14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7"/>
      <c r="P22" s="50"/>
      <c r="Q22" s="50"/>
      <c r="R22" s="50"/>
      <c r="S22" s="50"/>
      <c r="T22" s="51">
        <f t="shared" si="6"/>
        <v>0</v>
      </c>
      <c r="U22" s="51">
        <f t="shared" si="6"/>
        <v>0</v>
      </c>
      <c r="V22" s="51">
        <f t="shared" si="6"/>
        <v>0</v>
      </c>
      <c r="W22" s="51">
        <f t="shared" si="6"/>
        <v>0</v>
      </c>
      <c r="X22" s="51">
        <f t="shared" si="6"/>
        <v>0</v>
      </c>
      <c r="Y22" s="51">
        <f t="shared" si="5"/>
        <v>0</v>
      </c>
      <c r="Z22" s="49"/>
      <c r="AA22" s="49"/>
      <c r="AB22" s="15"/>
      <c r="AC22" s="15"/>
      <c r="AD22" s="15"/>
      <c r="AE22" s="15"/>
    </row>
    <row r="23" spans="1:31" x14ac:dyDescent="0.25">
      <c r="A23" s="143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7"/>
      <c r="P23" s="50"/>
      <c r="Q23" s="50"/>
      <c r="R23" s="50"/>
      <c r="S23" s="50"/>
      <c r="T23" s="51">
        <f t="shared" si="6"/>
        <v>0</v>
      </c>
      <c r="U23" s="51">
        <f t="shared" si="6"/>
        <v>0</v>
      </c>
      <c r="V23" s="51">
        <f t="shared" si="6"/>
        <v>0</v>
      </c>
      <c r="W23" s="51">
        <f t="shared" si="6"/>
        <v>0</v>
      </c>
      <c r="X23" s="51">
        <f t="shared" si="6"/>
        <v>0</v>
      </c>
      <c r="Y23" s="51">
        <f t="shared" si="5"/>
        <v>0</v>
      </c>
      <c r="Z23" s="49"/>
      <c r="AA23" s="49"/>
      <c r="AB23" s="15"/>
      <c r="AC23" s="15"/>
      <c r="AD23" s="15"/>
      <c r="AE23" s="15"/>
    </row>
    <row r="24" spans="1:31" x14ac:dyDescent="0.25">
      <c r="A24" s="14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7"/>
      <c r="P24" s="50"/>
      <c r="Q24" s="50"/>
      <c r="R24" s="50"/>
      <c r="S24" s="50"/>
      <c r="T24" s="51">
        <f t="shared" si="6"/>
        <v>0</v>
      </c>
      <c r="U24" s="51">
        <f t="shared" si="6"/>
        <v>0</v>
      </c>
      <c r="V24" s="51">
        <f t="shared" si="6"/>
        <v>0</v>
      </c>
      <c r="W24" s="51">
        <f t="shared" si="6"/>
        <v>0</v>
      </c>
      <c r="X24" s="51">
        <f t="shared" si="6"/>
        <v>0</v>
      </c>
      <c r="Y24" s="51">
        <f t="shared" si="5"/>
        <v>0</v>
      </c>
      <c r="Z24" s="49"/>
      <c r="AA24" s="49"/>
      <c r="AB24" s="15"/>
      <c r="AC24" s="15"/>
      <c r="AD24" s="15"/>
      <c r="AE24" s="15"/>
    </row>
    <row r="25" spans="1:31" x14ac:dyDescent="0.25">
      <c r="A25" s="143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7"/>
      <c r="P25" s="50"/>
      <c r="Q25" s="50"/>
      <c r="R25" s="50"/>
      <c r="S25" s="50"/>
      <c r="T25" s="51">
        <f t="shared" si="6"/>
        <v>0</v>
      </c>
      <c r="U25" s="51">
        <f t="shared" si="6"/>
        <v>0</v>
      </c>
      <c r="V25" s="51">
        <f t="shared" si="6"/>
        <v>0</v>
      </c>
      <c r="W25" s="51">
        <f t="shared" si="6"/>
        <v>0</v>
      </c>
      <c r="X25" s="51">
        <f t="shared" si="6"/>
        <v>0</v>
      </c>
      <c r="Y25" s="51">
        <f t="shared" si="5"/>
        <v>0</v>
      </c>
      <c r="Z25" s="49"/>
      <c r="AA25" s="49"/>
      <c r="AB25" s="15"/>
      <c r="AC25" s="15"/>
      <c r="AD25" s="15"/>
      <c r="AE25" s="15"/>
    </row>
    <row r="26" spans="1:31" x14ac:dyDescent="0.25">
      <c r="A26" s="14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7"/>
      <c r="P26" s="50"/>
      <c r="Q26" s="50"/>
      <c r="R26" s="50"/>
      <c r="S26" s="50"/>
      <c r="T26" s="51">
        <f t="shared" si="6"/>
        <v>0</v>
      </c>
      <c r="U26" s="51">
        <f t="shared" si="6"/>
        <v>0</v>
      </c>
      <c r="V26" s="51">
        <f t="shared" si="6"/>
        <v>0</v>
      </c>
      <c r="W26" s="51">
        <f t="shared" si="6"/>
        <v>0</v>
      </c>
      <c r="X26" s="51">
        <f t="shared" si="6"/>
        <v>0</v>
      </c>
      <c r="Y26" s="51">
        <f t="shared" si="5"/>
        <v>0</v>
      </c>
      <c r="Z26" s="49"/>
      <c r="AA26" s="49"/>
      <c r="AB26" s="15"/>
      <c r="AC26" s="15"/>
      <c r="AD26" s="15"/>
      <c r="AE26" s="15"/>
    </row>
    <row r="27" spans="1:31" x14ac:dyDescent="0.25">
      <c r="A27" s="14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7"/>
      <c r="P27" s="50"/>
      <c r="Q27" s="50"/>
      <c r="R27" s="50"/>
      <c r="S27" s="50"/>
      <c r="T27" s="51">
        <f t="shared" si="6"/>
        <v>0</v>
      </c>
      <c r="U27" s="51">
        <f t="shared" si="6"/>
        <v>0</v>
      </c>
      <c r="V27" s="51">
        <f t="shared" si="6"/>
        <v>0</v>
      </c>
      <c r="W27" s="51">
        <f t="shared" si="6"/>
        <v>0</v>
      </c>
      <c r="X27" s="51">
        <f t="shared" si="6"/>
        <v>0</v>
      </c>
      <c r="Y27" s="51">
        <f t="shared" si="5"/>
        <v>0</v>
      </c>
      <c r="Z27" s="49"/>
      <c r="AA27" s="49"/>
      <c r="AB27" s="15"/>
      <c r="AC27" s="15"/>
      <c r="AD27" s="15"/>
      <c r="AE27" s="15"/>
    </row>
    <row r="28" spans="1:31" x14ac:dyDescent="0.25">
      <c r="A28" s="14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7"/>
      <c r="P28" s="50"/>
      <c r="Q28" s="50"/>
      <c r="R28" s="50"/>
      <c r="S28" s="50"/>
      <c r="T28" s="51">
        <f t="shared" si="6"/>
        <v>0</v>
      </c>
      <c r="U28" s="51">
        <f t="shared" si="6"/>
        <v>0</v>
      </c>
      <c r="V28" s="51">
        <f t="shared" si="6"/>
        <v>0</v>
      </c>
      <c r="W28" s="51">
        <f t="shared" si="6"/>
        <v>0</v>
      </c>
      <c r="X28" s="51">
        <f t="shared" si="6"/>
        <v>0</v>
      </c>
      <c r="Y28" s="51">
        <f t="shared" si="5"/>
        <v>0</v>
      </c>
      <c r="Z28" s="49"/>
      <c r="AA28" s="49"/>
      <c r="AB28" s="15"/>
      <c r="AC28" s="15"/>
      <c r="AD28" s="15"/>
      <c r="AE28" s="15"/>
    </row>
    <row r="29" spans="1:31" x14ac:dyDescent="0.25">
      <c r="A29" s="14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7"/>
      <c r="P29" s="50"/>
      <c r="Q29" s="50"/>
      <c r="R29" s="50"/>
      <c r="S29" s="50"/>
      <c r="T29" s="51">
        <f t="shared" si="6"/>
        <v>0</v>
      </c>
      <c r="U29" s="51">
        <f t="shared" si="6"/>
        <v>0</v>
      </c>
      <c r="V29" s="51">
        <f t="shared" si="6"/>
        <v>0</v>
      </c>
      <c r="W29" s="51">
        <f t="shared" si="6"/>
        <v>0</v>
      </c>
      <c r="X29" s="51">
        <f t="shared" si="6"/>
        <v>0</v>
      </c>
      <c r="Y29" s="51">
        <f t="shared" si="5"/>
        <v>0</v>
      </c>
      <c r="Z29" s="49"/>
      <c r="AA29" s="49"/>
      <c r="AB29" s="15"/>
      <c r="AC29" s="15"/>
      <c r="AD29" s="15"/>
      <c r="AE29" s="15"/>
    </row>
    <row r="30" spans="1:31" x14ac:dyDescent="0.25">
      <c r="A30" s="14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7"/>
      <c r="P30" s="50"/>
      <c r="Q30" s="50"/>
      <c r="R30" s="50"/>
      <c r="S30" s="50"/>
      <c r="T30" s="51">
        <f t="shared" si="6"/>
        <v>0</v>
      </c>
      <c r="U30" s="51">
        <f t="shared" si="6"/>
        <v>0</v>
      </c>
      <c r="V30" s="51">
        <f t="shared" si="6"/>
        <v>0</v>
      </c>
      <c r="W30" s="51">
        <f t="shared" si="6"/>
        <v>0</v>
      </c>
      <c r="X30" s="51">
        <f t="shared" si="6"/>
        <v>0</v>
      </c>
      <c r="Y30" s="51">
        <f t="shared" si="5"/>
        <v>0</v>
      </c>
      <c r="Z30" s="49"/>
      <c r="AA30" s="49"/>
      <c r="AB30" s="15"/>
      <c r="AC30" s="15"/>
      <c r="AD30" s="15"/>
      <c r="AE30" s="15"/>
    </row>
    <row r="31" spans="1:31" x14ac:dyDescent="0.25">
      <c r="A31" s="14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7"/>
      <c r="P31" s="50"/>
      <c r="Q31" s="50"/>
      <c r="R31" s="50"/>
      <c r="S31" s="50"/>
      <c r="T31" s="51">
        <f t="shared" si="6"/>
        <v>0</v>
      </c>
      <c r="U31" s="51">
        <f t="shared" si="6"/>
        <v>0</v>
      </c>
      <c r="V31" s="51">
        <f t="shared" si="6"/>
        <v>0</v>
      </c>
      <c r="W31" s="51">
        <f t="shared" si="6"/>
        <v>0</v>
      </c>
      <c r="X31" s="51">
        <f t="shared" si="6"/>
        <v>0</v>
      </c>
      <c r="Y31" s="51">
        <f t="shared" si="5"/>
        <v>0</v>
      </c>
      <c r="Z31" s="49"/>
      <c r="AA31" s="49"/>
      <c r="AB31" s="15"/>
      <c r="AC31" s="15"/>
      <c r="AD31" s="15"/>
      <c r="AE31" s="15"/>
    </row>
    <row r="32" spans="1:31" x14ac:dyDescent="0.25">
      <c r="A32" s="14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7"/>
      <c r="P32" s="50"/>
      <c r="Q32" s="50"/>
      <c r="R32" s="50"/>
      <c r="S32" s="50"/>
      <c r="T32" s="51">
        <f t="shared" si="6"/>
        <v>0</v>
      </c>
      <c r="U32" s="51">
        <f t="shared" si="6"/>
        <v>0</v>
      </c>
      <c r="V32" s="51">
        <f t="shared" si="6"/>
        <v>0</v>
      </c>
      <c r="W32" s="51">
        <f t="shared" si="6"/>
        <v>0</v>
      </c>
      <c r="X32" s="51">
        <f t="shared" si="6"/>
        <v>0</v>
      </c>
      <c r="Y32" s="51">
        <f t="shared" si="5"/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7"/>
      <c r="P33" s="50"/>
      <c r="Q33" s="50"/>
      <c r="R33" s="50"/>
      <c r="S33" s="50"/>
      <c r="T33" s="51">
        <f t="shared" si="6"/>
        <v>0</v>
      </c>
      <c r="U33" s="51">
        <f t="shared" si="6"/>
        <v>0</v>
      </c>
      <c r="V33" s="51">
        <f t="shared" si="6"/>
        <v>0</v>
      </c>
      <c r="W33" s="51">
        <f t="shared" si="6"/>
        <v>0</v>
      </c>
      <c r="X33" s="51">
        <f t="shared" si="6"/>
        <v>0</v>
      </c>
      <c r="Y33" s="51">
        <f t="shared" si="5"/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7"/>
      <c r="P34" s="50"/>
      <c r="Q34" s="50"/>
      <c r="R34" s="50"/>
      <c r="S34" s="50"/>
      <c r="T34" s="51">
        <f t="shared" si="6"/>
        <v>0</v>
      </c>
      <c r="U34" s="51">
        <f t="shared" si="6"/>
        <v>0</v>
      </c>
      <c r="V34" s="51">
        <f t="shared" si="6"/>
        <v>0</v>
      </c>
      <c r="W34" s="51">
        <f t="shared" si="6"/>
        <v>0</v>
      </c>
      <c r="X34" s="51">
        <f t="shared" si="6"/>
        <v>0</v>
      </c>
      <c r="Y34" s="51">
        <f t="shared" si="5"/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7"/>
      <c r="P35" s="50"/>
      <c r="Q35" s="50"/>
      <c r="R35" s="50"/>
      <c r="S35" s="50"/>
      <c r="T35" s="51">
        <f t="shared" si="6"/>
        <v>0</v>
      </c>
      <c r="U35" s="51">
        <f t="shared" si="6"/>
        <v>0</v>
      </c>
      <c r="V35" s="51">
        <f t="shared" si="6"/>
        <v>0</v>
      </c>
      <c r="W35" s="51">
        <f t="shared" si="6"/>
        <v>0</v>
      </c>
      <c r="X35" s="51">
        <f t="shared" si="6"/>
        <v>0</v>
      </c>
      <c r="Y35" s="51">
        <f t="shared" si="5"/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7"/>
      <c r="P36" s="50"/>
      <c r="Q36" s="50"/>
      <c r="R36" s="50"/>
      <c r="S36" s="50"/>
      <c r="T36" s="51">
        <f t="shared" si="6"/>
        <v>0</v>
      </c>
      <c r="U36" s="51">
        <f t="shared" si="6"/>
        <v>0</v>
      </c>
      <c r="V36" s="51">
        <f t="shared" si="6"/>
        <v>0</v>
      </c>
      <c r="W36" s="51">
        <f t="shared" si="6"/>
        <v>0</v>
      </c>
      <c r="X36" s="51">
        <f t="shared" si="6"/>
        <v>0</v>
      </c>
      <c r="Y36" s="51">
        <f t="shared" si="5"/>
        <v>0</v>
      </c>
      <c r="Z36" s="49"/>
      <c r="AA36" s="49"/>
      <c r="AB36" s="15"/>
      <c r="AC36" s="15"/>
      <c r="AD36" s="15"/>
      <c r="AE36" s="15"/>
    </row>
    <row r="37" spans="1:31" x14ac:dyDescent="0.25">
      <c r="A37" s="143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7"/>
      <c r="P37" s="50"/>
      <c r="Q37" s="50"/>
      <c r="R37" s="50"/>
      <c r="S37" s="50"/>
      <c r="T37" s="51">
        <f t="shared" si="6"/>
        <v>0</v>
      </c>
      <c r="U37" s="51">
        <f t="shared" si="6"/>
        <v>0</v>
      </c>
      <c r="V37" s="51">
        <f t="shared" si="6"/>
        <v>0</v>
      </c>
      <c r="W37" s="51">
        <f t="shared" si="6"/>
        <v>0</v>
      </c>
      <c r="X37" s="51">
        <f t="shared" si="6"/>
        <v>0</v>
      </c>
      <c r="Y37" s="51">
        <f t="shared" si="5"/>
        <v>0</v>
      </c>
      <c r="Z37" s="49"/>
      <c r="AA37" s="49"/>
      <c r="AB37" s="15"/>
      <c r="AC37" s="15"/>
      <c r="AD37" s="15"/>
      <c r="AE37" s="15"/>
    </row>
    <row r="38" spans="1:31" x14ac:dyDescent="0.25">
      <c r="A38" s="14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7"/>
      <c r="P38" s="50"/>
      <c r="Q38" s="50"/>
      <c r="R38" s="50"/>
      <c r="S38" s="50"/>
      <c r="T38" s="51">
        <f t="shared" si="6"/>
        <v>0</v>
      </c>
      <c r="U38" s="51">
        <f t="shared" si="6"/>
        <v>0</v>
      </c>
      <c r="V38" s="51">
        <f t="shared" si="6"/>
        <v>0</v>
      </c>
      <c r="W38" s="51">
        <f t="shared" si="6"/>
        <v>0</v>
      </c>
      <c r="X38" s="51">
        <f t="shared" si="6"/>
        <v>0</v>
      </c>
      <c r="Y38" s="51">
        <f t="shared" si="5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7"/>
      <c r="P39" s="50"/>
      <c r="Q39" s="50"/>
      <c r="R39" s="50"/>
      <c r="S39" s="50"/>
      <c r="T39" s="51">
        <f t="shared" si="6"/>
        <v>0</v>
      </c>
      <c r="U39" s="51">
        <f t="shared" si="6"/>
        <v>0</v>
      </c>
      <c r="V39" s="51">
        <f t="shared" si="6"/>
        <v>0</v>
      </c>
      <c r="W39" s="51">
        <f t="shared" si="6"/>
        <v>0</v>
      </c>
      <c r="X39" s="51">
        <f t="shared" si="6"/>
        <v>0</v>
      </c>
      <c r="Y39" s="51">
        <f t="shared" si="5"/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7"/>
      <c r="P40" s="50"/>
      <c r="Q40" s="50"/>
      <c r="R40" s="50"/>
      <c r="S40" s="50"/>
      <c r="T40" s="51">
        <f t="shared" si="6"/>
        <v>0</v>
      </c>
      <c r="U40" s="51">
        <f t="shared" si="6"/>
        <v>0</v>
      </c>
      <c r="V40" s="51">
        <f t="shared" si="6"/>
        <v>0</v>
      </c>
      <c r="W40" s="51">
        <f t="shared" si="6"/>
        <v>0</v>
      </c>
      <c r="X40" s="51">
        <f t="shared" si="6"/>
        <v>0</v>
      </c>
      <c r="Y40" s="51">
        <f t="shared" si="5"/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7"/>
      <c r="P41" s="50"/>
      <c r="Q41" s="50"/>
      <c r="R41" s="50"/>
      <c r="S41" s="50"/>
      <c r="T41" s="51">
        <f t="shared" si="6"/>
        <v>0</v>
      </c>
      <c r="U41" s="51">
        <f t="shared" si="6"/>
        <v>0</v>
      </c>
      <c r="V41" s="51">
        <f t="shared" si="6"/>
        <v>0</v>
      </c>
      <c r="W41" s="51">
        <f t="shared" si="6"/>
        <v>0</v>
      </c>
      <c r="X41" s="51">
        <f t="shared" si="6"/>
        <v>0</v>
      </c>
      <c r="Y41" s="51">
        <f t="shared" si="5"/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7"/>
      <c r="P42" s="50"/>
      <c r="Q42" s="50"/>
      <c r="R42" s="50"/>
      <c r="S42" s="50"/>
      <c r="T42" s="51">
        <f t="shared" si="6"/>
        <v>0</v>
      </c>
      <c r="U42" s="51">
        <f t="shared" si="6"/>
        <v>0</v>
      </c>
      <c r="V42" s="51">
        <f t="shared" si="6"/>
        <v>0</v>
      </c>
      <c r="W42" s="51">
        <f t="shared" si="6"/>
        <v>0</v>
      </c>
      <c r="X42" s="51">
        <f t="shared" si="6"/>
        <v>0</v>
      </c>
      <c r="Y42" s="51">
        <f t="shared" si="5"/>
        <v>0</v>
      </c>
      <c r="Z42" s="49"/>
      <c r="AA42" s="49"/>
      <c r="AB42" s="15"/>
      <c r="AC42" s="15"/>
      <c r="AD42" s="15"/>
      <c r="AE42" s="15"/>
    </row>
    <row r="43" spans="1:31" x14ac:dyDescent="0.25">
      <c r="A43" s="143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7"/>
      <c r="P43" s="50"/>
      <c r="Q43" s="50"/>
      <c r="R43" s="50"/>
      <c r="S43" s="50"/>
      <c r="T43" s="51">
        <f t="shared" si="6"/>
        <v>0</v>
      </c>
      <c r="U43" s="51">
        <f t="shared" si="6"/>
        <v>0</v>
      </c>
      <c r="V43" s="51">
        <f t="shared" si="6"/>
        <v>0</v>
      </c>
      <c r="W43" s="51">
        <f t="shared" si="6"/>
        <v>0</v>
      </c>
      <c r="X43" s="51">
        <f t="shared" si="6"/>
        <v>0</v>
      </c>
      <c r="Y43" s="51">
        <f t="shared" si="5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7"/>
      <c r="P44" s="50"/>
      <c r="Q44" s="50"/>
      <c r="R44" s="50"/>
      <c r="S44" s="50"/>
      <c r="T44" s="51">
        <f t="shared" si="6"/>
        <v>0</v>
      </c>
      <c r="U44" s="51">
        <f t="shared" si="6"/>
        <v>0</v>
      </c>
      <c r="V44" s="51">
        <f t="shared" si="6"/>
        <v>0</v>
      </c>
      <c r="W44" s="51">
        <f t="shared" si="6"/>
        <v>0</v>
      </c>
      <c r="X44" s="51">
        <f t="shared" si="6"/>
        <v>0</v>
      </c>
      <c r="Y44" s="51">
        <f t="shared" si="5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7"/>
      <c r="P45" s="50"/>
      <c r="Q45" s="50"/>
      <c r="R45" s="50"/>
      <c r="S45" s="50"/>
      <c r="T45" s="51">
        <f t="shared" si="6"/>
        <v>0</v>
      </c>
      <c r="U45" s="51">
        <f t="shared" si="6"/>
        <v>0</v>
      </c>
      <c r="V45" s="51">
        <f t="shared" si="6"/>
        <v>0</v>
      </c>
      <c r="W45" s="51">
        <f t="shared" si="6"/>
        <v>0</v>
      </c>
      <c r="X45" s="51">
        <f t="shared" si="6"/>
        <v>0</v>
      </c>
      <c r="Y45" s="51">
        <f t="shared" si="5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7"/>
      <c r="P46" s="50"/>
      <c r="Q46" s="50"/>
      <c r="R46" s="50"/>
      <c r="S46" s="50"/>
      <c r="T46" s="51">
        <f t="shared" si="6"/>
        <v>0</v>
      </c>
      <c r="U46" s="51">
        <f t="shared" si="6"/>
        <v>0</v>
      </c>
      <c r="V46" s="51">
        <f t="shared" si="6"/>
        <v>0</v>
      </c>
      <c r="W46" s="51">
        <f t="shared" si="6"/>
        <v>0</v>
      </c>
      <c r="X46" s="51">
        <f t="shared" si="6"/>
        <v>0</v>
      </c>
      <c r="Y46" s="51">
        <f t="shared" si="5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7"/>
      <c r="P47" s="50"/>
      <c r="Q47" s="50"/>
      <c r="R47" s="50"/>
      <c r="S47" s="50"/>
      <c r="T47" s="51">
        <f t="shared" si="6"/>
        <v>0</v>
      </c>
      <c r="U47" s="51">
        <f t="shared" si="6"/>
        <v>0</v>
      </c>
      <c r="V47" s="51">
        <f t="shared" si="6"/>
        <v>0</v>
      </c>
      <c r="W47" s="51">
        <f t="shared" si="6"/>
        <v>0</v>
      </c>
      <c r="X47" s="51">
        <f t="shared" si="6"/>
        <v>0</v>
      </c>
      <c r="Y47" s="51">
        <f t="shared" si="5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7"/>
      <c r="P48" s="50"/>
      <c r="Q48" s="50"/>
      <c r="R48" s="50"/>
      <c r="S48" s="50"/>
      <c r="T48" s="51">
        <f t="shared" si="6"/>
        <v>0</v>
      </c>
      <c r="U48" s="51">
        <f t="shared" si="6"/>
        <v>0</v>
      </c>
      <c r="V48" s="51">
        <f t="shared" si="6"/>
        <v>0</v>
      </c>
      <c r="W48" s="51">
        <f t="shared" si="6"/>
        <v>0</v>
      </c>
      <c r="X48" s="51">
        <f t="shared" si="6"/>
        <v>0</v>
      </c>
      <c r="Y48" s="51">
        <f t="shared" si="5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7"/>
      <c r="P49" s="50"/>
      <c r="Q49" s="50"/>
      <c r="R49" s="50"/>
      <c r="S49" s="50"/>
      <c r="T49" s="51">
        <f t="shared" si="6"/>
        <v>0</v>
      </c>
      <c r="U49" s="51">
        <f t="shared" si="6"/>
        <v>0</v>
      </c>
      <c r="V49" s="51">
        <f t="shared" si="6"/>
        <v>0</v>
      </c>
      <c r="W49" s="51">
        <f t="shared" si="6"/>
        <v>0</v>
      </c>
      <c r="X49" s="51">
        <f t="shared" si="6"/>
        <v>0</v>
      </c>
      <c r="Y49" s="51">
        <f t="shared" si="5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7"/>
      <c r="P50" s="50"/>
      <c r="Q50" s="50"/>
      <c r="R50" s="50"/>
      <c r="S50" s="50"/>
      <c r="T50" s="51">
        <f t="shared" si="6"/>
        <v>0</v>
      </c>
      <c r="U50" s="51">
        <f t="shared" si="6"/>
        <v>0</v>
      </c>
      <c r="V50" s="51">
        <f t="shared" si="6"/>
        <v>0</v>
      </c>
      <c r="W50" s="51">
        <f t="shared" si="6"/>
        <v>0</v>
      </c>
      <c r="X50" s="51">
        <f t="shared" si="6"/>
        <v>0</v>
      </c>
      <c r="Y50" s="51">
        <f t="shared" si="5"/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7"/>
      <c r="P51" s="50"/>
      <c r="Q51" s="50"/>
      <c r="R51" s="50"/>
      <c r="S51" s="50"/>
      <c r="T51" s="51">
        <f t="shared" si="6"/>
        <v>0</v>
      </c>
      <c r="U51" s="51">
        <f t="shared" si="6"/>
        <v>0</v>
      </c>
      <c r="V51" s="51">
        <f t="shared" si="6"/>
        <v>0</v>
      </c>
      <c r="W51" s="51">
        <f t="shared" si="6"/>
        <v>0</v>
      </c>
      <c r="X51" s="51">
        <f t="shared" si="6"/>
        <v>0</v>
      </c>
      <c r="Y51" s="51">
        <f t="shared" si="5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7"/>
      <c r="P52" s="50"/>
      <c r="Q52" s="50"/>
      <c r="R52" s="50"/>
      <c r="S52" s="50"/>
      <c r="T52" s="51">
        <f t="shared" si="6"/>
        <v>0</v>
      </c>
      <c r="U52" s="51">
        <f t="shared" si="6"/>
        <v>0</v>
      </c>
      <c r="V52" s="51">
        <f t="shared" si="6"/>
        <v>0</v>
      </c>
      <c r="W52" s="51">
        <f t="shared" si="6"/>
        <v>0</v>
      </c>
      <c r="X52" s="51">
        <f t="shared" si="6"/>
        <v>0</v>
      </c>
      <c r="Y52" s="51">
        <f t="shared" si="5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7"/>
      <c r="P53" s="50"/>
      <c r="Q53" s="50"/>
      <c r="R53" s="50"/>
      <c r="S53" s="50"/>
      <c r="T53" s="51">
        <f t="shared" si="6"/>
        <v>0</v>
      </c>
      <c r="U53" s="51">
        <f t="shared" si="6"/>
        <v>0</v>
      </c>
      <c r="V53" s="51">
        <f t="shared" si="6"/>
        <v>0</v>
      </c>
      <c r="W53" s="51">
        <f t="shared" si="6"/>
        <v>0</v>
      </c>
      <c r="X53" s="51">
        <f t="shared" si="6"/>
        <v>0</v>
      </c>
      <c r="Y53" s="51">
        <f t="shared" si="5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7"/>
      <c r="P54" s="50"/>
      <c r="Q54" s="50"/>
      <c r="R54" s="50"/>
      <c r="S54" s="50"/>
      <c r="T54" s="51">
        <f t="shared" si="6"/>
        <v>0</v>
      </c>
      <c r="U54" s="51">
        <f t="shared" si="6"/>
        <v>0</v>
      </c>
      <c r="V54" s="51">
        <f t="shared" si="6"/>
        <v>0</v>
      </c>
      <c r="W54" s="51">
        <f t="shared" si="6"/>
        <v>0</v>
      </c>
      <c r="X54" s="51">
        <f t="shared" si="6"/>
        <v>0</v>
      </c>
      <c r="Y54" s="51">
        <f t="shared" si="5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7"/>
      <c r="P55" s="50"/>
      <c r="Q55" s="50"/>
      <c r="R55" s="50"/>
      <c r="S55" s="50"/>
      <c r="T55" s="51">
        <f t="shared" si="6"/>
        <v>0</v>
      </c>
      <c r="U55" s="51">
        <f t="shared" si="6"/>
        <v>0</v>
      </c>
      <c r="V55" s="51">
        <f t="shared" si="6"/>
        <v>0</v>
      </c>
      <c r="W55" s="51">
        <f t="shared" si="6"/>
        <v>0</v>
      </c>
      <c r="X55" s="51">
        <f t="shared" si="6"/>
        <v>0</v>
      </c>
      <c r="Y55" s="51">
        <f t="shared" si="5"/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7"/>
      <c r="P56" s="50"/>
      <c r="Q56" s="50"/>
      <c r="R56" s="50"/>
      <c r="S56" s="50"/>
      <c r="T56" s="51">
        <f t="shared" si="6"/>
        <v>0</v>
      </c>
      <c r="U56" s="51">
        <f t="shared" si="6"/>
        <v>0</v>
      </c>
      <c r="V56" s="51">
        <f t="shared" si="6"/>
        <v>0</v>
      </c>
      <c r="W56" s="51">
        <f t="shared" si="6"/>
        <v>0</v>
      </c>
      <c r="X56" s="51">
        <f t="shared" si="6"/>
        <v>0</v>
      </c>
      <c r="Y56" s="51">
        <f t="shared" si="5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7"/>
      <c r="P57" s="50"/>
      <c r="Q57" s="50"/>
      <c r="R57" s="50"/>
      <c r="S57" s="50"/>
      <c r="T57" s="51">
        <f t="shared" si="6"/>
        <v>0</v>
      </c>
      <c r="U57" s="51">
        <f t="shared" si="6"/>
        <v>0</v>
      </c>
      <c r="V57" s="51">
        <f t="shared" si="6"/>
        <v>0</v>
      </c>
      <c r="W57" s="51">
        <f t="shared" si="6"/>
        <v>0</v>
      </c>
      <c r="X57" s="51">
        <f t="shared" si="6"/>
        <v>0</v>
      </c>
      <c r="Y57" s="51">
        <f t="shared" si="5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7"/>
      <c r="P58" s="50"/>
      <c r="Q58" s="50"/>
      <c r="R58" s="50"/>
      <c r="S58" s="50"/>
      <c r="T58" s="51">
        <f t="shared" si="6"/>
        <v>0</v>
      </c>
      <c r="U58" s="51">
        <f t="shared" si="6"/>
        <v>0</v>
      </c>
      <c r="V58" s="51">
        <f t="shared" si="6"/>
        <v>0</v>
      </c>
      <c r="W58" s="51">
        <f t="shared" si="6"/>
        <v>0</v>
      </c>
      <c r="X58" s="51">
        <f t="shared" si="6"/>
        <v>0</v>
      </c>
      <c r="Y58" s="51">
        <f t="shared" si="5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7"/>
      <c r="P59" s="50"/>
      <c r="Q59" s="50"/>
      <c r="R59" s="50"/>
      <c r="S59" s="50"/>
      <c r="T59" s="51">
        <f t="shared" si="6"/>
        <v>0</v>
      </c>
      <c r="U59" s="51">
        <f t="shared" si="6"/>
        <v>0</v>
      </c>
      <c r="V59" s="51">
        <f t="shared" si="6"/>
        <v>0</v>
      </c>
      <c r="W59" s="51">
        <f t="shared" si="6"/>
        <v>0</v>
      </c>
      <c r="X59" s="51">
        <f t="shared" si="6"/>
        <v>0</v>
      </c>
      <c r="Y59" s="51">
        <f t="shared" si="5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7"/>
      <c r="P60" s="50"/>
      <c r="Q60" s="50"/>
      <c r="R60" s="50"/>
      <c r="S60" s="50"/>
      <c r="T60" s="51">
        <f t="shared" si="6"/>
        <v>0</v>
      </c>
      <c r="U60" s="51">
        <f t="shared" si="6"/>
        <v>0</v>
      </c>
      <c r="V60" s="51">
        <f t="shared" si="6"/>
        <v>0</v>
      </c>
      <c r="W60" s="51">
        <f t="shared" si="6"/>
        <v>0</v>
      </c>
      <c r="X60" s="51">
        <f t="shared" si="6"/>
        <v>0</v>
      </c>
      <c r="Y60" s="51">
        <f t="shared" si="5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7"/>
      <c r="P61" s="50"/>
      <c r="Q61" s="50"/>
      <c r="R61" s="50"/>
      <c r="S61" s="50"/>
      <c r="T61" s="51">
        <f t="shared" si="6"/>
        <v>0</v>
      </c>
      <c r="U61" s="51">
        <f t="shared" si="6"/>
        <v>0</v>
      </c>
      <c r="V61" s="51">
        <f t="shared" si="6"/>
        <v>0</v>
      </c>
      <c r="W61" s="51">
        <f t="shared" si="6"/>
        <v>0</v>
      </c>
      <c r="X61" s="51">
        <f t="shared" si="6"/>
        <v>0</v>
      </c>
      <c r="Y61" s="51">
        <f t="shared" si="5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7"/>
      <c r="P62" s="50"/>
      <c r="Q62" s="50"/>
      <c r="R62" s="50"/>
      <c r="S62" s="50"/>
      <c r="T62" s="51">
        <f t="shared" si="6"/>
        <v>0</v>
      </c>
      <c r="U62" s="51">
        <f t="shared" si="6"/>
        <v>0</v>
      </c>
      <c r="V62" s="51">
        <f t="shared" si="6"/>
        <v>0</v>
      </c>
      <c r="W62" s="51">
        <f t="shared" si="6"/>
        <v>0</v>
      </c>
      <c r="X62" s="51">
        <f t="shared" si="6"/>
        <v>0</v>
      </c>
      <c r="Y62" s="51">
        <f t="shared" si="5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7"/>
      <c r="P63" s="50"/>
      <c r="Q63" s="50"/>
      <c r="R63" s="50"/>
      <c r="S63" s="50"/>
      <c r="T63" s="51">
        <f t="shared" si="6"/>
        <v>0</v>
      </c>
      <c r="U63" s="51">
        <f t="shared" si="6"/>
        <v>0</v>
      </c>
      <c r="V63" s="51">
        <f t="shared" si="6"/>
        <v>0</v>
      </c>
      <c r="W63" s="51">
        <f t="shared" si="6"/>
        <v>0</v>
      </c>
      <c r="X63" s="51">
        <f t="shared" si="6"/>
        <v>0</v>
      </c>
      <c r="Y63" s="51">
        <f t="shared" si="5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7"/>
      <c r="P64" s="50"/>
      <c r="Q64" s="50"/>
      <c r="R64" s="50"/>
      <c r="S64" s="50"/>
      <c r="T64" s="51">
        <f t="shared" si="6"/>
        <v>0</v>
      </c>
      <c r="U64" s="51">
        <f t="shared" si="6"/>
        <v>0</v>
      </c>
      <c r="V64" s="51">
        <f t="shared" si="6"/>
        <v>0</v>
      </c>
      <c r="W64" s="51">
        <f t="shared" si="6"/>
        <v>0</v>
      </c>
      <c r="X64" s="51">
        <f t="shared" si="6"/>
        <v>0</v>
      </c>
      <c r="Y64" s="51">
        <f t="shared" si="5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7"/>
      <c r="P65" s="50"/>
      <c r="Q65" s="50"/>
      <c r="R65" s="50"/>
      <c r="S65" s="50"/>
      <c r="T65" s="51">
        <f t="shared" si="6"/>
        <v>0</v>
      </c>
      <c r="U65" s="51">
        <f t="shared" si="6"/>
        <v>0</v>
      </c>
      <c r="V65" s="51">
        <f t="shared" si="6"/>
        <v>0</v>
      </c>
      <c r="W65" s="51">
        <f t="shared" si="6"/>
        <v>0</v>
      </c>
      <c r="X65" s="51">
        <f t="shared" si="6"/>
        <v>0</v>
      </c>
      <c r="Y65" s="51">
        <f t="shared" si="5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7"/>
      <c r="P66" s="50"/>
      <c r="Q66" s="50"/>
      <c r="R66" s="50"/>
      <c r="S66" s="50"/>
      <c r="T66" s="51">
        <f t="shared" si="6"/>
        <v>0</v>
      </c>
      <c r="U66" s="51">
        <f t="shared" si="6"/>
        <v>0</v>
      </c>
      <c r="V66" s="51">
        <f t="shared" si="6"/>
        <v>0</v>
      </c>
      <c r="W66" s="51">
        <f t="shared" si="6"/>
        <v>0</v>
      </c>
      <c r="X66" s="51">
        <f t="shared" si="6"/>
        <v>0</v>
      </c>
      <c r="Y66" s="51">
        <f t="shared" si="5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7"/>
      <c r="P67" s="50"/>
      <c r="Q67" s="50"/>
      <c r="R67" s="50"/>
      <c r="S67" s="50"/>
      <c r="T67" s="51">
        <f t="shared" si="6"/>
        <v>0</v>
      </c>
      <c r="U67" s="51">
        <f t="shared" si="6"/>
        <v>0</v>
      </c>
      <c r="V67" s="51">
        <f t="shared" si="6"/>
        <v>0</v>
      </c>
      <c r="W67" s="51">
        <f t="shared" si="6"/>
        <v>0</v>
      </c>
      <c r="X67" s="51">
        <f t="shared" si="6"/>
        <v>0</v>
      </c>
      <c r="Y67" s="51">
        <f t="shared" ref="Y67:Y106" si="7">SUM(T67:X67)</f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7"/>
      <c r="P68" s="50"/>
      <c r="Q68" s="50"/>
      <c r="R68" s="50"/>
      <c r="S68" s="50"/>
      <c r="T68" s="51">
        <f t="shared" si="6"/>
        <v>0</v>
      </c>
      <c r="U68" s="51">
        <f t="shared" si="6"/>
        <v>0</v>
      </c>
      <c r="V68" s="51">
        <f t="shared" si="6"/>
        <v>0</v>
      </c>
      <c r="W68" s="51">
        <f t="shared" si="6"/>
        <v>0</v>
      </c>
      <c r="X68" s="51">
        <f t="shared" si="6"/>
        <v>0</v>
      </c>
      <c r="Y68" s="51">
        <f t="shared" si="7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7"/>
      <c r="P69" s="50"/>
      <c r="Q69" s="50"/>
      <c r="R69" s="50"/>
      <c r="S69" s="50"/>
      <c r="T69" s="51">
        <f t="shared" si="6"/>
        <v>0</v>
      </c>
      <c r="U69" s="51">
        <f t="shared" si="6"/>
        <v>0</v>
      </c>
      <c r="V69" s="51">
        <f t="shared" si="6"/>
        <v>0</v>
      </c>
      <c r="W69" s="51">
        <f t="shared" si="6"/>
        <v>0</v>
      </c>
      <c r="X69" s="51">
        <f t="shared" si="6"/>
        <v>0</v>
      </c>
      <c r="Y69" s="51">
        <f t="shared" si="7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7"/>
      <c r="P70" s="50"/>
      <c r="Q70" s="50"/>
      <c r="R70" s="50"/>
      <c r="S70" s="50"/>
      <c r="T70" s="51">
        <f t="shared" si="6"/>
        <v>0</v>
      </c>
      <c r="U70" s="51">
        <f t="shared" si="6"/>
        <v>0</v>
      </c>
      <c r="V70" s="51">
        <f t="shared" si="6"/>
        <v>0</v>
      </c>
      <c r="W70" s="51">
        <f t="shared" si="6"/>
        <v>0</v>
      </c>
      <c r="X70" s="51">
        <f t="shared" si="6"/>
        <v>0</v>
      </c>
      <c r="Y70" s="51">
        <f t="shared" si="7"/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7"/>
      <c r="P71" s="50"/>
      <c r="Q71" s="50"/>
      <c r="R71" s="50"/>
      <c r="S71" s="50"/>
      <c r="T71" s="51">
        <f t="shared" ref="T71:X106" si="8">IF($N71="Pending",0,$N71*O71)</f>
        <v>0</v>
      </c>
      <c r="U71" s="51">
        <f t="shared" si="8"/>
        <v>0</v>
      </c>
      <c r="V71" s="51">
        <f t="shared" si="8"/>
        <v>0</v>
      </c>
      <c r="W71" s="51">
        <f t="shared" si="8"/>
        <v>0</v>
      </c>
      <c r="X71" s="51">
        <f t="shared" si="8"/>
        <v>0</v>
      </c>
      <c r="Y71" s="51">
        <f t="shared" si="7"/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7"/>
      <c r="P72" s="50"/>
      <c r="Q72" s="50"/>
      <c r="R72" s="50"/>
      <c r="S72" s="50"/>
      <c r="T72" s="51">
        <f t="shared" si="8"/>
        <v>0</v>
      </c>
      <c r="U72" s="51">
        <f t="shared" si="8"/>
        <v>0</v>
      </c>
      <c r="V72" s="51">
        <f t="shared" si="8"/>
        <v>0</v>
      </c>
      <c r="W72" s="51">
        <f t="shared" si="8"/>
        <v>0</v>
      </c>
      <c r="X72" s="51">
        <f t="shared" si="8"/>
        <v>0</v>
      </c>
      <c r="Y72" s="51">
        <f t="shared" si="7"/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7"/>
      <c r="P73" s="50"/>
      <c r="Q73" s="50"/>
      <c r="R73" s="50"/>
      <c r="S73" s="50"/>
      <c r="T73" s="51">
        <f t="shared" si="8"/>
        <v>0</v>
      </c>
      <c r="U73" s="51">
        <f t="shared" si="8"/>
        <v>0</v>
      </c>
      <c r="V73" s="51">
        <f t="shared" si="8"/>
        <v>0</v>
      </c>
      <c r="W73" s="51">
        <f t="shared" si="8"/>
        <v>0</v>
      </c>
      <c r="X73" s="51">
        <f t="shared" si="8"/>
        <v>0</v>
      </c>
      <c r="Y73" s="51">
        <f t="shared" si="7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7"/>
      <c r="P74" s="50"/>
      <c r="Q74" s="50"/>
      <c r="R74" s="50"/>
      <c r="S74" s="50"/>
      <c r="T74" s="51">
        <f t="shared" si="8"/>
        <v>0</v>
      </c>
      <c r="U74" s="51">
        <f t="shared" si="8"/>
        <v>0</v>
      </c>
      <c r="V74" s="51">
        <f t="shared" si="8"/>
        <v>0</v>
      </c>
      <c r="W74" s="51">
        <f t="shared" si="8"/>
        <v>0</v>
      </c>
      <c r="X74" s="51">
        <f t="shared" si="8"/>
        <v>0</v>
      </c>
      <c r="Y74" s="51">
        <f t="shared" si="7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7"/>
      <c r="P75" s="50"/>
      <c r="Q75" s="50"/>
      <c r="R75" s="50"/>
      <c r="S75" s="50"/>
      <c r="T75" s="51">
        <f t="shared" si="8"/>
        <v>0</v>
      </c>
      <c r="U75" s="51">
        <f t="shared" si="8"/>
        <v>0</v>
      </c>
      <c r="V75" s="51">
        <f t="shared" si="8"/>
        <v>0</v>
      </c>
      <c r="W75" s="51">
        <f t="shared" si="8"/>
        <v>0</v>
      </c>
      <c r="X75" s="51">
        <f t="shared" si="8"/>
        <v>0</v>
      </c>
      <c r="Y75" s="51">
        <f t="shared" si="7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7"/>
      <c r="P76" s="50"/>
      <c r="Q76" s="50"/>
      <c r="R76" s="50"/>
      <c r="S76" s="50"/>
      <c r="T76" s="51">
        <f t="shared" si="8"/>
        <v>0</v>
      </c>
      <c r="U76" s="51">
        <f t="shared" si="8"/>
        <v>0</v>
      </c>
      <c r="V76" s="51">
        <f t="shared" si="8"/>
        <v>0</v>
      </c>
      <c r="W76" s="51">
        <f t="shared" si="8"/>
        <v>0</v>
      </c>
      <c r="X76" s="51">
        <f t="shared" si="8"/>
        <v>0</v>
      </c>
      <c r="Y76" s="51">
        <f t="shared" si="7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7"/>
      <c r="P77" s="50"/>
      <c r="Q77" s="50"/>
      <c r="R77" s="50"/>
      <c r="S77" s="50"/>
      <c r="T77" s="51">
        <f t="shared" si="8"/>
        <v>0</v>
      </c>
      <c r="U77" s="51">
        <f t="shared" si="8"/>
        <v>0</v>
      </c>
      <c r="V77" s="51">
        <f t="shared" si="8"/>
        <v>0</v>
      </c>
      <c r="W77" s="51">
        <f t="shared" si="8"/>
        <v>0</v>
      </c>
      <c r="X77" s="51">
        <f t="shared" si="8"/>
        <v>0</v>
      </c>
      <c r="Y77" s="51">
        <f t="shared" si="7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7"/>
      <c r="P78" s="50"/>
      <c r="Q78" s="50"/>
      <c r="R78" s="50"/>
      <c r="S78" s="50"/>
      <c r="T78" s="51">
        <f t="shared" si="8"/>
        <v>0</v>
      </c>
      <c r="U78" s="51">
        <f t="shared" si="8"/>
        <v>0</v>
      </c>
      <c r="V78" s="51">
        <f t="shared" si="8"/>
        <v>0</v>
      </c>
      <c r="W78" s="51">
        <f t="shared" si="8"/>
        <v>0</v>
      </c>
      <c r="X78" s="51">
        <f t="shared" si="8"/>
        <v>0</v>
      </c>
      <c r="Y78" s="51">
        <f t="shared" si="7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7"/>
      <c r="P79" s="50"/>
      <c r="Q79" s="50"/>
      <c r="R79" s="50"/>
      <c r="S79" s="50"/>
      <c r="T79" s="51">
        <f t="shared" si="8"/>
        <v>0</v>
      </c>
      <c r="U79" s="51">
        <f t="shared" si="8"/>
        <v>0</v>
      </c>
      <c r="V79" s="51">
        <f t="shared" si="8"/>
        <v>0</v>
      </c>
      <c r="W79" s="51">
        <f t="shared" si="8"/>
        <v>0</v>
      </c>
      <c r="X79" s="51">
        <f t="shared" si="8"/>
        <v>0</v>
      </c>
      <c r="Y79" s="51">
        <f t="shared" si="7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7"/>
      <c r="P80" s="50"/>
      <c r="Q80" s="50"/>
      <c r="R80" s="50"/>
      <c r="S80" s="50"/>
      <c r="T80" s="51">
        <f t="shared" si="8"/>
        <v>0</v>
      </c>
      <c r="U80" s="51">
        <f t="shared" si="8"/>
        <v>0</v>
      </c>
      <c r="V80" s="51">
        <f t="shared" si="8"/>
        <v>0</v>
      </c>
      <c r="W80" s="51">
        <f t="shared" si="8"/>
        <v>0</v>
      </c>
      <c r="X80" s="51">
        <f t="shared" si="8"/>
        <v>0</v>
      </c>
      <c r="Y80" s="51">
        <f t="shared" si="7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7"/>
      <c r="P81" s="50"/>
      <c r="Q81" s="50"/>
      <c r="R81" s="50"/>
      <c r="S81" s="50"/>
      <c r="T81" s="51">
        <f t="shared" si="8"/>
        <v>0</v>
      </c>
      <c r="U81" s="51">
        <f t="shared" si="8"/>
        <v>0</v>
      </c>
      <c r="V81" s="51">
        <f t="shared" si="8"/>
        <v>0</v>
      </c>
      <c r="W81" s="51">
        <f t="shared" si="8"/>
        <v>0</v>
      </c>
      <c r="X81" s="51">
        <f t="shared" si="8"/>
        <v>0</v>
      </c>
      <c r="Y81" s="51">
        <f t="shared" si="7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7"/>
      <c r="P82" s="50"/>
      <c r="Q82" s="50"/>
      <c r="R82" s="50"/>
      <c r="S82" s="50"/>
      <c r="T82" s="51">
        <f t="shared" si="8"/>
        <v>0</v>
      </c>
      <c r="U82" s="51">
        <f t="shared" si="8"/>
        <v>0</v>
      </c>
      <c r="V82" s="51">
        <f t="shared" si="8"/>
        <v>0</v>
      </c>
      <c r="W82" s="51">
        <f t="shared" si="8"/>
        <v>0</v>
      </c>
      <c r="X82" s="51">
        <f t="shared" si="8"/>
        <v>0</v>
      </c>
      <c r="Y82" s="51">
        <f t="shared" si="7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7"/>
      <c r="P83" s="50"/>
      <c r="Q83" s="50"/>
      <c r="R83" s="50"/>
      <c r="S83" s="50"/>
      <c r="T83" s="51">
        <f t="shared" si="8"/>
        <v>0</v>
      </c>
      <c r="U83" s="51">
        <f t="shared" si="8"/>
        <v>0</v>
      </c>
      <c r="V83" s="51">
        <f t="shared" si="8"/>
        <v>0</v>
      </c>
      <c r="W83" s="51">
        <f t="shared" si="8"/>
        <v>0</v>
      </c>
      <c r="X83" s="51">
        <f t="shared" si="8"/>
        <v>0</v>
      </c>
      <c r="Y83" s="51">
        <f t="shared" si="7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7"/>
      <c r="P84" s="50"/>
      <c r="Q84" s="50"/>
      <c r="R84" s="50"/>
      <c r="S84" s="50"/>
      <c r="T84" s="51">
        <f t="shared" si="8"/>
        <v>0</v>
      </c>
      <c r="U84" s="51">
        <f t="shared" si="8"/>
        <v>0</v>
      </c>
      <c r="V84" s="51">
        <f t="shared" si="8"/>
        <v>0</v>
      </c>
      <c r="W84" s="51">
        <f t="shared" si="8"/>
        <v>0</v>
      </c>
      <c r="X84" s="51">
        <f t="shared" si="8"/>
        <v>0</v>
      </c>
      <c r="Y84" s="51">
        <f t="shared" si="7"/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7"/>
      <c r="P85" s="50"/>
      <c r="Q85" s="50"/>
      <c r="R85" s="50"/>
      <c r="S85" s="50"/>
      <c r="T85" s="51">
        <f t="shared" si="8"/>
        <v>0</v>
      </c>
      <c r="U85" s="51">
        <f t="shared" si="8"/>
        <v>0</v>
      </c>
      <c r="V85" s="51">
        <f t="shared" si="8"/>
        <v>0</v>
      </c>
      <c r="W85" s="51">
        <f t="shared" si="8"/>
        <v>0</v>
      </c>
      <c r="X85" s="51">
        <f t="shared" si="8"/>
        <v>0</v>
      </c>
      <c r="Y85" s="51">
        <f t="shared" si="7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7"/>
      <c r="P86" s="50"/>
      <c r="Q86" s="50"/>
      <c r="R86" s="50"/>
      <c r="S86" s="50"/>
      <c r="T86" s="51">
        <f t="shared" si="8"/>
        <v>0</v>
      </c>
      <c r="U86" s="51">
        <f t="shared" si="8"/>
        <v>0</v>
      </c>
      <c r="V86" s="51">
        <f t="shared" si="8"/>
        <v>0</v>
      </c>
      <c r="W86" s="51">
        <f t="shared" si="8"/>
        <v>0</v>
      </c>
      <c r="X86" s="51">
        <f t="shared" si="8"/>
        <v>0</v>
      </c>
      <c r="Y86" s="51">
        <f t="shared" si="7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7"/>
      <c r="P87" s="50"/>
      <c r="Q87" s="50"/>
      <c r="R87" s="50"/>
      <c r="S87" s="50"/>
      <c r="T87" s="51">
        <f t="shared" si="8"/>
        <v>0</v>
      </c>
      <c r="U87" s="51">
        <f t="shared" si="8"/>
        <v>0</v>
      </c>
      <c r="V87" s="51">
        <f t="shared" si="8"/>
        <v>0</v>
      </c>
      <c r="W87" s="51">
        <f t="shared" si="8"/>
        <v>0</v>
      </c>
      <c r="X87" s="51">
        <f t="shared" si="8"/>
        <v>0</v>
      </c>
      <c r="Y87" s="51">
        <f t="shared" si="7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7"/>
      <c r="P88" s="50"/>
      <c r="Q88" s="50"/>
      <c r="R88" s="50"/>
      <c r="S88" s="50"/>
      <c r="T88" s="51">
        <f t="shared" si="8"/>
        <v>0</v>
      </c>
      <c r="U88" s="51">
        <f t="shared" si="8"/>
        <v>0</v>
      </c>
      <c r="V88" s="51">
        <f t="shared" si="8"/>
        <v>0</v>
      </c>
      <c r="W88" s="51">
        <f t="shared" si="8"/>
        <v>0</v>
      </c>
      <c r="X88" s="51">
        <f t="shared" si="8"/>
        <v>0</v>
      </c>
      <c r="Y88" s="51">
        <f t="shared" si="7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7"/>
      <c r="P89" s="50"/>
      <c r="Q89" s="50"/>
      <c r="R89" s="50"/>
      <c r="S89" s="50"/>
      <c r="T89" s="51">
        <f t="shared" si="8"/>
        <v>0</v>
      </c>
      <c r="U89" s="51">
        <f t="shared" si="8"/>
        <v>0</v>
      </c>
      <c r="V89" s="51">
        <f t="shared" si="8"/>
        <v>0</v>
      </c>
      <c r="W89" s="51">
        <f t="shared" si="8"/>
        <v>0</v>
      </c>
      <c r="X89" s="51">
        <f t="shared" si="8"/>
        <v>0</v>
      </c>
      <c r="Y89" s="51">
        <f t="shared" si="7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7"/>
      <c r="P90" s="50"/>
      <c r="Q90" s="50"/>
      <c r="R90" s="50"/>
      <c r="S90" s="50"/>
      <c r="T90" s="51">
        <f t="shared" si="8"/>
        <v>0</v>
      </c>
      <c r="U90" s="51">
        <f t="shared" si="8"/>
        <v>0</v>
      </c>
      <c r="V90" s="51">
        <f t="shared" si="8"/>
        <v>0</v>
      </c>
      <c r="W90" s="51">
        <f t="shared" si="8"/>
        <v>0</v>
      </c>
      <c r="X90" s="51">
        <f t="shared" si="8"/>
        <v>0</v>
      </c>
      <c r="Y90" s="51">
        <f t="shared" si="7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7"/>
      <c r="P91" s="50"/>
      <c r="Q91" s="50"/>
      <c r="R91" s="50"/>
      <c r="S91" s="50"/>
      <c r="T91" s="51">
        <f t="shared" si="8"/>
        <v>0</v>
      </c>
      <c r="U91" s="51">
        <f t="shared" si="8"/>
        <v>0</v>
      </c>
      <c r="V91" s="51">
        <f t="shared" si="8"/>
        <v>0</v>
      </c>
      <c r="W91" s="51">
        <f t="shared" si="8"/>
        <v>0</v>
      </c>
      <c r="X91" s="51">
        <f t="shared" si="8"/>
        <v>0</v>
      </c>
      <c r="Y91" s="51">
        <f t="shared" si="7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7"/>
      <c r="P92" s="50"/>
      <c r="Q92" s="50"/>
      <c r="R92" s="50"/>
      <c r="S92" s="50"/>
      <c r="T92" s="51">
        <f t="shared" si="8"/>
        <v>0</v>
      </c>
      <c r="U92" s="51">
        <f t="shared" si="8"/>
        <v>0</v>
      </c>
      <c r="V92" s="51">
        <f t="shared" si="8"/>
        <v>0</v>
      </c>
      <c r="W92" s="51">
        <f t="shared" si="8"/>
        <v>0</v>
      </c>
      <c r="X92" s="51">
        <f t="shared" si="8"/>
        <v>0</v>
      </c>
      <c r="Y92" s="51">
        <f t="shared" si="7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7"/>
      <c r="P93" s="50"/>
      <c r="Q93" s="50"/>
      <c r="R93" s="50"/>
      <c r="S93" s="50"/>
      <c r="T93" s="51">
        <f t="shared" si="8"/>
        <v>0</v>
      </c>
      <c r="U93" s="51">
        <f t="shared" si="8"/>
        <v>0</v>
      </c>
      <c r="V93" s="51">
        <f t="shared" si="8"/>
        <v>0</v>
      </c>
      <c r="W93" s="51">
        <f t="shared" si="8"/>
        <v>0</v>
      </c>
      <c r="X93" s="51">
        <f t="shared" si="8"/>
        <v>0</v>
      </c>
      <c r="Y93" s="51">
        <f t="shared" si="7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7"/>
      <c r="P94" s="50"/>
      <c r="Q94" s="50"/>
      <c r="R94" s="50"/>
      <c r="S94" s="50"/>
      <c r="T94" s="51">
        <f t="shared" si="8"/>
        <v>0</v>
      </c>
      <c r="U94" s="51">
        <f t="shared" si="8"/>
        <v>0</v>
      </c>
      <c r="V94" s="51">
        <f t="shared" si="8"/>
        <v>0</v>
      </c>
      <c r="W94" s="51">
        <f t="shared" si="8"/>
        <v>0</v>
      </c>
      <c r="X94" s="51">
        <f t="shared" si="8"/>
        <v>0</v>
      </c>
      <c r="Y94" s="51">
        <f t="shared" si="7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7"/>
      <c r="P95" s="50"/>
      <c r="Q95" s="50"/>
      <c r="R95" s="50"/>
      <c r="S95" s="50"/>
      <c r="T95" s="51">
        <f t="shared" si="8"/>
        <v>0</v>
      </c>
      <c r="U95" s="51">
        <f t="shared" si="8"/>
        <v>0</v>
      </c>
      <c r="V95" s="51">
        <f t="shared" si="8"/>
        <v>0</v>
      </c>
      <c r="W95" s="51">
        <f t="shared" si="8"/>
        <v>0</v>
      </c>
      <c r="X95" s="51">
        <f t="shared" si="8"/>
        <v>0</v>
      </c>
      <c r="Y95" s="51">
        <f t="shared" si="7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7"/>
      <c r="P96" s="50"/>
      <c r="Q96" s="50"/>
      <c r="R96" s="50"/>
      <c r="S96" s="50"/>
      <c r="T96" s="51">
        <f t="shared" si="8"/>
        <v>0</v>
      </c>
      <c r="U96" s="51">
        <f t="shared" si="8"/>
        <v>0</v>
      </c>
      <c r="V96" s="51">
        <f t="shared" si="8"/>
        <v>0</v>
      </c>
      <c r="W96" s="51">
        <f t="shared" si="8"/>
        <v>0</v>
      </c>
      <c r="X96" s="51">
        <f t="shared" si="8"/>
        <v>0</v>
      </c>
      <c r="Y96" s="51">
        <f t="shared" si="7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7"/>
      <c r="P97" s="50"/>
      <c r="Q97" s="50"/>
      <c r="R97" s="50"/>
      <c r="S97" s="50"/>
      <c r="T97" s="51">
        <f t="shared" si="8"/>
        <v>0</v>
      </c>
      <c r="U97" s="51">
        <f t="shared" si="8"/>
        <v>0</v>
      </c>
      <c r="V97" s="51">
        <f t="shared" si="8"/>
        <v>0</v>
      </c>
      <c r="W97" s="51">
        <f t="shared" si="8"/>
        <v>0</v>
      </c>
      <c r="X97" s="51">
        <f t="shared" si="8"/>
        <v>0</v>
      </c>
      <c r="Y97" s="51">
        <f t="shared" si="7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7"/>
      <c r="P98" s="50"/>
      <c r="Q98" s="50"/>
      <c r="R98" s="50"/>
      <c r="S98" s="50"/>
      <c r="T98" s="51">
        <f t="shared" ref="T98" si="9">IF($N98="Pending",0,$N98*O98)</f>
        <v>0</v>
      </c>
      <c r="U98" s="51">
        <f t="shared" ref="U98" si="10">IF($N98="Pending",0,$N98*P98)</f>
        <v>0</v>
      </c>
      <c r="V98" s="51">
        <f t="shared" ref="V98" si="11">IF($N98="Pending",0,$N98*Q98)</f>
        <v>0</v>
      </c>
      <c r="W98" s="51">
        <f t="shared" ref="W98" si="12">IF($N98="Pending",0,$N98*R98)</f>
        <v>0</v>
      </c>
      <c r="X98" s="51">
        <f t="shared" ref="X98" si="13">IF($N98="Pending",0,$N98*S98)</f>
        <v>0</v>
      </c>
      <c r="Y98" s="51">
        <f t="shared" ref="Y98" si="14">SUM(T98:X98)</f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7"/>
      <c r="P99" s="50"/>
      <c r="Q99" s="50"/>
      <c r="R99" s="50"/>
      <c r="S99" s="50"/>
      <c r="T99" s="51">
        <f t="shared" si="8"/>
        <v>0</v>
      </c>
      <c r="U99" s="51">
        <f t="shared" si="8"/>
        <v>0</v>
      </c>
      <c r="V99" s="51">
        <f t="shared" si="8"/>
        <v>0</v>
      </c>
      <c r="W99" s="51">
        <f t="shared" si="8"/>
        <v>0</v>
      </c>
      <c r="X99" s="51">
        <f t="shared" si="8"/>
        <v>0</v>
      </c>
      <c r="Y99" s="51">
        <f t="shared" si="7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7"/>
      <c r="P100" s="50"/>
      <c r="Q100" s="50"/>
      <c r="R100" s="50"/>
      <c r="S100" s="50"/>
      <c r="T100" s="51">
        <f t="shared" si="8"/>
        <v>0</v>
      </c>
      <c r="U100" s="51">
        <f t="shared" si="8"/>
        <v>0</v>
      </c>
      <c r="V100" s="51">
        <f t="shared" si="8"/>
        <v>0</v>
      </c>
      <c r="W100" s="51">
        <f t="shared" si="8"/>
        <v>0</v>
      </c>
      <c r="X100" s="51">
        <f t="shared" si="8"/>
        <v>0</v>
      </c>
      <c r="Y100" s="51">
        <f t="shared" si="7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7"/>
      <c r="P101" s="50"/>
      <c r="Q101" s="50"/>
      <c r="R101" s="50"/>
      <c r="S101" s="50"/>
      <c r="T101" s="51">
        <f t="shared" ref="T101:T103" si="15">IF($N101="Pending",0,$N101*O101)</f>
        <v>0</v>
      </c>
      <c r="U101" s="51">
        <f t="shared" ref="U101:U103" si="16">IF($N101="Pending",0,$N101*P101)</f>
        <v>0</v>
      </c>
      <c r="V101" s="51">
        <f t="shared" ref="V101:V103" si="17">IF($N101="Pending",0,$N101*Q101)</f>
        <v>0</v>
      </c>
      <c r="W101" s="51">
        <f t="shared" ref="W101:W103" si="18">IF($N101="Pending",0,$N101*R101)</f>
        <v>0</v>
      </c>
      <c r="X101" s="51">
        <f t="shared" ref="X101:X103" si="19">IF($N101="Pending",0,$N101*S101)</f>
        <v>0</v>
      </c>
      <c r="Y101" s="51">
        <f t="shared" ref="Y101:Y103" si="20">SUM(T101:X101)</f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7"/>
      <c r="P102" s="50"/>
      <c r="Q102" s="50"/>
      <c r="R102" s="50"/>
      <c r="S102" s="50"/>
      <c r="T102" s="51">
        <f t="shared" si="15"/>
        <v>0</v>
      </c>
      <c r="U102" s="51">
        <f t="shared" si="16"/>
        <v>0</v>
      </c>
      <c r="V102" s="51">
        <f t="shared" si="17"/>
        <v>0</v>
      </c>
      <c r="W102" s="51">
        <f t="shared" si="18"/>
        <v>0</v>
      </c>
      <c r="X102" s="51">
        <f t="shared" si="19"/>
        <v>0</v>
      </c>
      <c r="Y102" s="51">
        <f t="shared" si="20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7"/>
      <c r="P103" s="50"/>
      <c r="Q103" s="50"/>
      <c r="R103" s="50"/>
      <c r="S103" s="50"/>
      <c r="T103" s="51">
        <f t="shared" si="15"/>
        <v>0</v>
      </c>
      <c r="U103" s="51">
        <f t="shared" si="16"/>
        <v>0</v>
      </c>
      <c r="V103" s="51">
        <f t="shared" si="17"/>
        <v>0</v>
      </c>
      <c r="W103" s="51">
        <f t="shared" si="18"/>
        <v>0</v>
      </c>
      <c r="X103" s="51">
        <f t="shared" si="19"/>
        <v>0</v>
      </c>
      <c r="Y103" s="51">
        <f t="shared" si="20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7"/>
      <c r="P104" s="50"/>
      <c r="Q104" s="50"/>
      <c r="R104" s="50"/>
      <c r="S104" s="50"/>
      <c r="T104" s="51">
        <f t="shared" si="8"/>
        <v>0</v>
      </c>
      <c r="U104" s="51">
        <f t="shared" si="8"/>
        <v>0</v>
      </c>
      <c r="V104" s="51">
        <f t="shared" si="8"/>
        <v>0</v>
      </c>
      <c r="W104" s="51">
        <f t="shared" si="8"/>
        <v>0</v>
      </c>
      <c r="X104" s="51">
        <f t="shared" si="8"/>
        <v>0</v>
      </c>
      <c r="Y104" s="51">
        <f t="shared" si="7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7"/>
      <c r="P105" s="50"/>
      <c r="Q105" s="50"/>
      <c r="R105" s="50"/>
      <c r="S105" s="50"/>
      <c r="T105" s="51">
        <f t="shared" si="8"/>
        <v>0</v>
      </c>
      <c r="U105" s="51">
        <f t="shared" si="8"/>
        <v>0</v>
      </c>
      <c r="V105" s="51">
        <f t="shared" si="8"/>
        <v>0</v>
      </c>
      <c r="W105" s="51">
        <f t="shared" si="8"/>
        <v>0</v>
      </c>
      <c r="X105" s="51">
        <f t="shared" si="8"/>
        <v>0</v>
      </c>
      <c r="Y105" s="51">
        <f t="shared" si="7"/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7"/>
      <c r="P106" s="50"/>
      <c r="Q106" s="50"/>
      <c r="R106" s="50"/>
      <c r="S106" s="50"/>
      <c r="T106" s="51">
        <f t="shared" si="8"/>
        <v>0</v>
      </c>
      <c r="U106" s="51">
        <f t="shared" si="8"/>
        <v>0</v>
      </c>
      <c r="V106" s="51">
        <f t="shared" si="8"/>
        <v>0</v>
      </c>
      <c r="W106" s="51">
        <f t="shared" si="8"/>
        <v>0</v>
      </c>
      <c r="X106" s="51">
        <f t="shared" si="8"/>
        <v>0</v>
      </c>
      <c r="Y106" s="51">
        <f t="shared" si="7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32"/>
      <c r="Q108" s="32"/>
      <c r="R108" s="32"/>
      <c r="S108" s="69"/>
      <c r="T108" s="69">
        <f t="shared" ref="T108:Y108" si="21">SUM(T7:T106)</f>
        <v>0</v>
      </c>
      <c r="U108" s="69">
        <f t="shared" si="21"/>
        <v>324000</v>
      </c>
      <c r="V108" s="69">
        <f t="shared" si="21"/>
        <v>648000</v>
      </c>
      <c r="W108" s="69">
        <f t="shared" si="21"/>
        <v>0</v>
      </c>
      <c r="X108" s="69">
        <f t="shared" si="21"/>
        <v>0</v>
      </c>
      <c r="Y108" s="69">
        <f t="shared" si="21"/>
        <v>972000</v>
      </c>
      <c r="Z108" s="38"/>
      <c r="AA108" s="38"/>
    </row>
    <row r="109" spans="1:31" x14ac:dyDescent="0.25">
      <c r="A109" s="37"/>
      <c r="B109" s="37"/>
      <c r="C109" s="37"/>
    </row>
    <row r="110" spans="1:31" x14ac:dyDescent="0.25">
      <c r="T110" s="145" t="str">
        <f t="shared" ref="T110:Y110" si="22">T6</f>
        <v>Cost estimate 2024</v>
      </c>
      <c r="U110" s="145" t="str">
        <f t="shared" si="22"/>
        <v>Cost estimate 2025</v>
      </c>
      <c r="V110" s="145" t="str">
        <f t="shared" si="22"/>
        <v>Cost estimate 2026</v>
      </c>
      <c r="W110" s="145" t="str">
        <f t="shared" si="22"/>
        <v>Cost estimate 2027</v>
      </c>
      <c r="X110" s="145" t="str">
        <f t="shared" si="22"/>
        <v>Cost estimate 2028</v>
      </c>
      <c r="Y110" s="145" t="str">
        <f t="shared" si="22"/>
        <v>TotalOver5Years</v>
      </c>
      <c r="Z110" s="191">
        <f>SUM(Y111:Y133)</f>
        <v>972000</v>
      </c>
      <c r="AA110"/>
    </row>
    <row r="111" spans="1:31" x14ac:dyDescent="0.25">
      <c r="S111" s="145" t="str">
        <f>'Basic Input for Tool'!$D65</f>
        <v>Meeting</v>
      </c>
      <c r="T111" s="146">
        <f t="shared" ref="T111:Y111" si="23">SUMIF($Z$7:$Z$106,$S111,T$7:T$106)</f>
        <v>0</v>
      </c>
      <c r="U111" s="146">
        <f t="shared" si="23"/>
        <v>0</v>
      </c>
      <c r="V111" s="146">
        <f t="shared" si="23"/>
        <v>0</v>
      </c>
      <c r="W111" s="146">
        <f t="shared" si="23"/>
        <v>0</v>
      </c>
      <c r="X111" s="146">
        <f t="shared" si="23"/>
        <v>0</v>
      </c>
      <c r="Y111" s="146">
        <f t="shared" si="23"/>
        <v>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ref="T112:Y133" si="24">SUMIF($Z$7:$Z$106,$S112,T$7:T$106)</f>
        <v>0</v>
      </c>
      <c r="U112" s="146">
        <f t="shared" si="24"/>
        <v>0</v>
      </c>
      <c r="V112" s="146">
        <f t="shared" si="24"/>
        <v>0</v>
      </c>
      <c r="W112" s="146">
        <f t="shared" si="24"/>
        <v>0</v>
      </c>
      <c r="X112" s="146">
        <f t="shared" si="24"/>
        <v>0</v>
      </c>
      <c r="Y112" s="146">
        <f t="shared" si="24"/>
        <v>0</v>
      </c>
      <c r="Z112"/>
      <c r="AA112"/>
    </row>
    <row r="113" spans="1:28" x14ac:dyDescent="0.25">
      <c r="S113" s="145" t="str">
        <f>'Basic Input for Tool'!$D67</f>
        <v>Workshop</v>
      </c>
      <c r="T113" s="146">
        <f t="shared" si="24"/>
        <v>0</v>
      </c>
      <c r="U113" s="146">
        <f t="shared" si="24"/>
        <v>0</v>
      </c>
      <c r="V113" s="146">
        <f t="shared" si="24"/>
        <v>0</v>
      </c>
      <c r="W113" s="146">
        <f t="shared" si="24"/>
        <v>0</v>
      </c>
      <c r="X113" s="146">
        <f t="shared" si="24"/>
        <v>0</v>
      </c>
      <c r="Y113" s="146">
        <f t="shared" si="24"/>
        <v>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24"/>
        <v>0</v>
      </c>
      <c r="U114" s="146">
        <f t="shared" si="24"/>
        <v>0</v>
      </c>
      <c r="V114" s="146">
        <f t="shared" si="24"/>
        <v>0</v>
      </c>
      <c r="W114" s="146">
        <f t="shared" si="24"/>
        <v>0</v>
      </c>
      <c r="X114" s="146">
        <f t="shared" si="24"/>
        <v>0</v>
      </c>
      <c r="Y114" s="146">
        <f t="shared" si="24"/>
        <v>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24"/>
        <v>0</v>
      </c>
      <c r="U115" s="146">
        <f t="shared" si="24"/>
        <v>0</v>
      </c>
      <c r="V115" s="146">
        <f t="shared" si="24"/>
        <v>0</v>
      </c>
      <c r="W115" s="146">
        <f t="shared" si="24"/>
        <v>0</v>
      </c>
      <c r="X115" s="146">
        <f t="shared" si="24"/>
        <v>0</v>
      </c>
      <c r="Y115" s="146">
        <f t="shared" si="24"/>
        <v>0</v>
      </c>
      <c r="Z115"/>
      <c r="AA115"/>
      <c r="AB115"/>
    </row>
    <row r="116" spans="1:28" s="37" customFormat="1" x14ac:dyDescent="0.25">
      <c r="A116" s="141"/>
      <c r="B116" s="141"/>
      <c r="C116" s="52"/>
      <c r="S116" s="145" t="str">
        <f>'Basic Input for Tool'!$D70</f>
        <v>Construction</v>
      </c>
      <c r="T116" s="146">
        <f t="shared" si="24"/>
        <v>0</v>
      </c>
      <c r="U116" s="146">
        <f t="shared" si="24"/>
        <v>0</v>
      </c>
      <c r="V116" s="146">
        <f t="shared" si="24"/>
        <v>0</v>
      </c>
      <c r="W116" s="146">
        <f t="shared" si="24"/>
        <v>0</v>
      </c>
      <c r="X116" s="146">
        <f t="shared" si="24"/>
        <v>0</v>
      </c>
      <c r="Y116" s="146">
        <f t="shared" si="24"/>
        <v>0</v>
      </c>
      <c r="Z116"/>
      <c r="AA116"/>
      <c r="AB116"/>
    </row>
    <row r="117" spans="1:28" s="37" customFormat="1" x14ac:dyDescent="0.25">
      <c r="A117" s="141"/>
      <c r="B117" s="141"/>
      <c r="C117" s="52"/>
      <c r="S117" s="145" t="str">
        <f>'Basic Input for Tool'!$D71</f>
        <v>Consultancy</v>
      </c>
      <c r="T117" s="146">
        <f t="shared" si="24"/>
        <v>0</v>
      </c>
      <c r="U117" s="146">
        <f t="shared" si="24"/>
        <v>0</v>
      </c>
      <c r="V117" s="146">
        <f t="shared" si="24"/>
        <v>0</v>
      </c>
      <c r="W117" s="146">
        <f t="shared" si="24"/>
        <v>0</v>
      </c>
      <c r="X117" s="146">
        <f t="shared" si="24"/>
        <v>0</v>
      </c>
      <c r="Y117" s="146">
        <f t="shared" si="24"/>
        <v>0</v>
      </c>
      <c r="Z117"/>
      <c r="AA117"/>
      <c r="AB117"/>
    </row>
    <row r="118" spans="1:28" s="37" customFormat="1" x14ac:dyDescent="0.25">
      <c r="A118" s="141"/>
      <c r="B118" s="141"/>
      <c r="C118" s="52"/>
      <c r="S118" s="145" t="str">
        <f>'Basic Input for Tool'!$D72</f>
        <v>Evaluation</v>
      </c>
      <c r="T118" s="146">
        <f t="shared" si="24"/>
        <v>0</v>
      </c>
      <c r="U118" s="146">
        <f t="shared" si="24"/>
        <v>0</v>
      </c>
      <c r="V118" s="146">
        <f t="shared" si="24"/>
        <v>0</v>
      </c>
      <c r="W118" s="146">
        <f t="shared" si="24"/>
        <v>0</v>
      </c>
      <c r="X118" s="146">
        <f t="shared" si="24"/>
        <v>0</v>
      </c>
      <c r="Y118" s="146">
        <f t="shared" si="24"/>
        <v>0</v>
      </c>
      <c r="Z118"/>
      <c r="AA118"/>
      <c r="AB118"/>
    </row>
    <row r="119" spans="1:28" s="37" customFormat="1" x14ac:dyDescent="0.25">
      <c r="A119" s="141"/>
      <c r="B119" s="141"/>
      <c r="C119" s="52"/>
      <c r="S119" s="145" t="str">
        <f>'Basic Input for Tool'!$D73</f>
        <v>Field visit</v>
      </c>
      <c r="T119" s="146">
        <f t="shared" si="24"/>
        <v>0</v>
      </c>
      <c r="U119" s="146">
        <f t="shared" si="24"/>
        <v>0</v>
      </c>
      <c r="V119" s="146">
        <f t="shared" si="24"/>
        <v>0</v>
      </c>
      <c r="W119" s="146">
        <f t="shared" si="24"/>
        <v>0</v>
      </c>
      <c r="X119" s="146">
        <f t="shared" si="24"/>
        <v>0</v>
      </c>
      <c r="Y119" s="146">
        <f t="shared" si="24"/>
        <v>0</v>
      </c>
      <c r="Z119"/>
      <c r="AA119"/>
      <c r="AB119"/>
    </row>
    <row r="120" spans="1:28" x14ac:dyDescent="0.25">
      <c r="S120" s="145" t="str">
        <f>'Basic Input for Tool'!$D74</f>
        <v>Human resources</v>
      </c>
      <c r="T120" s="146">
        <f t="shared" si="24"/>
        <v>0</v>
      </c>
      <c r="U120" s="146">
        <f t="shared" si="24"/>
        <v>0</v>
      </c>
      <c r="V120" s="146">
        <f t="shared" si="24"/>
        <v>0</v>
      </c>
      <c r="W120" s="146">
        <f t="shared" si="24"/>
        <v>0</v>
      </c>
      <c r="X120" s="146">
        <f t="shared" si="24"/>
        <v>0</v>
      </c>
      <c r="Y120" s="146">
        <f t="shared" si="24"/>
        <v>0</v>
      </c>
      <c r="Z120"/>
      <c r="AA120"/>
    </row>
    <row r="121" spans="1:28" x14ac:dyDescent="0.25">
      <c r="S121" s="145" t="str">
        <f>'Basic Input for Tool'!$D75</f>
        <v>Infrastructure</v>
      </c>
      <c r="T121" s="146">
        <f t="shared" si="24"/>
        <v>0</v>
      </c>
      <c r="U121" s="146">
        <f t="shared" si="24"/>
        <v>0</v>
      </c>
      <c r="V121" s="146">
        <f t="shared" si="24"/>
        <v>0</v>
      </c>
      <c r="W121" s="146">
        <f t="shared" si="24"/>
        <v>0</v>
      </c>
      <c r="X121" s="146">
        <f t="shared" si="24"/>
        <v>0</v>
      </c>
      <c r="Y121" s="146">
        <f t="shared" si="24"/>
        <v>0</v>
      </c>
      <c r="Z121"/>
      <c r="AA121"/>
    </row>
    <row r="122" spans="1:28" x14ac:dyDescent="0.25">
      <c r="S122" s="145" t="str">
        <f>'Basic Input for Tool'!$D76</f>
        <v>Document reproduction/printing</v>
      </c>
      <c r="T122" s="146">
        <f t="shared" si="24"/>
        <v>0</v>
      </c>
      <c r="U122" s="146">
        <f t="shared" si="24"/>
        <v>0</v>
      </c>
      <c r="V122" s="146">
        <f t="shared" si="24"/>
        <v>0</v>
      </c>
      <c r="W122" s="146">
        <f t="shared" si="24"/>
        <v>0</v>
      </c>
      <c r="X122" s="146">
        <f t="shared" si="24"/>
        <v>0</v>
      </c>
      <c r="Y122" s="146">
        <f t="shared" si="24"/>
        <v>0</v>
      </c>
      <c r="Z122"/>
      <c r="AA122"/>
    </row>
    <row r="123" spans="1:28" x14ac:dyDescent="0.25">
      <c r="S123" s="145" t="str">
        <f>'Basic Input for Tool'!$D77</f>
        <v>Procurement</v>
      </c>
      <c r="T123" s="146">
        <f t="shared" si="24"/>
        <v>0</v>
      </c>
      <c r="U123" s="146">
        <f t="shared" si="24"/>
        <v>324000</v>
      </c>
      <c r="V123" s="146">
        <f t="shared" si="24"/>
        <v>648000</v>
      </c>
      <c r="W123" s="146">
        <f t="shared" si="24"/>
        <v>0</v>
      </c>
      <c r="X123" s="146">
        <f t="shared" si="24"/>
        <v>0</v>
      </c>
      <c r="Y123" s="146">
        <f t="shared" si="24"/>
        <v>972000</v>
      </c>
      <c r="Z123"/>
      <c r="AA123"/>
    </row>
    <row r="124" spans="1:28" x14ac:dyDescent="0.25">
      <c r="S124" s="145" t="str">
        <f>'Basic Input for Tool'!$D78</f>
        <v>Services</v>
      </c>
      <c r="T124" s="146">
        <f t="shared" si="24"/>
        <v>0</v>
      </c>
      <c r="U124" s="146">
        <f t="shared" si="24"/>
        <v>0</v>
      </c>
      <c r="V124" s="146">
        <f t="shared" si="24"/>
        <v>0</v>
      </c>
      <c r="W124" s="146">
        <f t="shared" si="24"/>
        <v>0</v>
      </c>
      <c r="X124" s="146">
        <f t="shared" si="24"/>
        <v>0</v>
      </c>
      <c r="Y124" s="146">
        <f t="shared" si="24"/>
        <v>0</v>
      </c>
      <c r="Z124"/>
      <c r="AA124"/>
    </row>
    <row r="125" spans="1:28" x14ac:dyDescent="0.25">
      <c r="S125" s="145" t="str">
        <f>'Basic Input for Tool'!$D79</f>
        <v>Simulation exercises</v>
      </c>
      <c r="T125" s="146">
        <f t="shared" si="24"/>
        <v>0</v>
      </c>
      <c r="U125" s="146">
        <f t="shared" si="24"/>
        <v>0</v>
      </c>
      <c r="V125" s="146">
        <f t="shared" si="24"/>
        <v>0</v>
      </c>
      <c r="W125" s="146">
        <f t="shared" si="24"/>
        <v>0</v>
      </c>
      <c r="X125" s="146">
        <f t="shared" si="24"/>
        <v>0</v>
      </c>
      <c r="Y125" s="146">
        <f t="shared" si="24"/>
        <v>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si="24"/>
        <v>0</v>
      </c>
      <c r="U126" s="146">
        <f t="shared" si="24"/>
        <v>0</v>
      </c>
      <c r="V126" s="146">
        <f t="shared" si="24"/>
        <v>0</v>
      </c>
      <c r="W126" s="146">
        <f t="shared" si="24"/>
        <v>0</v>
      </c>
      <c r="X126" s="146">
        <f t="shared" si="24"/>
        <v>0</v>
      </c>
      <c r="Y126" s="146">
        <f t="shared" si="24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24"/>
        <v>0</v>
      </c>
      <c r="U127" s="146">
        <f t="shared" si="24"/>
        <v>0</v>
      </c>
      <c r="V127" s="146">
        <f t="shared" si="24"/>
        <v>0</v>
      </c>
      <c r="W127" s="146">
        <f t="shared" si="24"/>
        <v>0</v>
      </c>
      <c r="X127" s="146">
        <f t="shared" si="24"/>
        <v>0</v>
      </c>
      <c r="Y127" s="146">
        <f t="shared" si="24"/>
        <v>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24"/>
        <v>0</v>
      </c>
      <c r="U128" s="146">
        <f t="shared" si="24"/>
        <v>0</v>
      </c>
      <c r="V128" s="146">
        <f t="shared" si="24"/>
        <v>0</v>
      </c>
      <c r="W128" s="146">
        <f t="shared" si="24"/>
        <v>0</v>
      </c>
      <c r="X128" s="146">
        <f t="shared" si="24"/>
        <v>0</v>
      </c>
      <c r="Y128" s="146">
        <f t="shared" si="24"/>
        <v>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24"/>
        <v>0</v>
      </c>
      <c r="U129" s="146">
        <f t="shared" si="24"/>
        <v>0</v>
      </c>
      <c r="V129" s="146">
        <f t="shared" si="24"/>
        <v>0</v>
      </c>
      <c r="W129" s="146">
        <f t="shared" si="24"/>
        <v>0</v>
      </c>
      <c r="X129" s="146">
        <f t="shared" si="24"/>
        <v>0</v>
      </c>
      <c r="Y129" s="146">
        <f t="shared" si="24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24"/>
        <v>0</v>
      </c>
      <c r="U130" s="146">
        <f t="shared" si="24"/>
        <v>0</v>
      </c>
      <c r="V130" s="146">
        <f t="shared" si="24"/>
        <v>0</v>
      </c>
      <c r="W130" s="146">
        <f t="shared" si="24"/>
        <v>0</v>
      </c>
      <c r="X130" s="146">
        <f t="shared" si="24"/>
        <v>0</v>
      </c>
      <c r="Y130" s="146">
        <f t="shared" si="24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24"/>
        <v>0</v>
      </c>
      <c r="U131" s="146">
        <f t="shared" si="24"/>
        <v>0</v>
      </c>
      <c r="V131" s="146">
        <f t="shared" si="24"/>
        <v>0</v>
      </c>
      <c r="W131" s="146">
        <f t="shared" si="24"/>
        <v>0</v>
      </c>
      <c r="X131" s="146">
        <f t="shared" si="24"/>
        <v>0</v>
      </c>
      <c r="Y131" s="146">
        <f t="shared" si="24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24"/>
        <v>0</v>
      </c>
      <c r="U132" s="146">
        <f t="shared" si="24"/>
        <v>0</v>
      </c>
      <c r="V132" s="146">
        <f t="shared" si="24"/>
        <v>0</v>
      </c>
      <c r="W132" s="146">
        <f t="shared" si="24"/>
        <v>0</v>
      </c>
      <c r="X132" s="146">
        <f t="shared" si="24"/>
        <v>0</v>
      </c>
      <c r="Y132" s="146">
        <f t="shared" si="24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24"/>
        <v>0</v>
      </c>
      <c r="U133" s="146">
        <f t="shared" si="24"/>
        <v>0</v>
      </c>
      <c r="V133" s="146">
        <f t="shared" si="24"/>
        <v>0</v>
      </c>
      <c r="W133" s="146">
        <f t="shared" si="24"/>
        <v>0</v>
      </c>
      <c r="X133" s="146">
        <f t="shared" si="24"/>
        <v>0</v>
      </c>
      <c r="Y133" s="146">
        <f t="shared" si="24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25">T6</f>
        <v>Cost estimate 2024</v>
      </c>
      <c r="U136" s="145" t="str">
        <f t="shared" si="25"/>
        <v>Cost estimate 2025</v>
      </c>
      <c r="V136" s="145" t="str">
        <f t="shared" si="25"/>
        <v>Cost estimate 2026</v>
      </c>
      <c r="W136" s="145" t="str">
        <f t="shared" si="25"/>
        <v>Cost estimate 2027</v>
      </c>
      <c r="X136" s="145" t="str">
        <f t="shared" si="25"/>
        <v>Cost estimate 2028</v>
      </c>
      <c r="Y136" s="145" t="str">
        <f t="shared" si="25"/>
        <v>TotalOver5Years</v>
      </c>
      <c r="Z136" s="191">
        <f>SUM(Y137:Y146)</f>
        <v>972000</v>
      </c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 t="shared" ref="T137:Y146" si="26">SUMIF($AA$7:$AA$106,$S137,T$7:T$106)</f>
        <v>0</v>
      </c>
      <c r="U137" s="146">
        <f t="shared" si="26"/>
        <v>324000</v>
      </c>
      <c r="V137" s="146">
        <f t="shared" si="26"/>
        <v>648000</v>
      </c>
      <c r="W137" s="146">
        <f t="shared" si="26"/>
        <v>0</v>
      </c>
      <c r="X137" s="146">
        <f t="shared" si="26"/>
        <v>0</v>
      </c>
      <c r="Y137" s="146">
        <f t="shared" si="26"/>
        <v>972000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si="26"/>
        <v>0</v>
      </c>
      <c r="U138" s="146">
        <f t="shared" si="26"/>
        <v>0</v>
      </c>
      <c r="V138" s="146">
        <f t="shared" si="26"/>
        <v>0</v>
      </c>
      <c r="W138" s="146">
        <f t="shared" si="26"/>
        <v>0</v>
      </c>
      <c r="X138" s="146">
        <f t="shared" si="26"/>
        <v>0</v>
      </c>
      <c r="Y138" s="146">
        <f t="shared" si="26"/>
        <v>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26"/>
        <v>0</v>
      </c>
      <c r="U139" s="146">
        <f t="shared" si="26"/>
        <v>0</v>
      </c>
      <c r="V139" s="146">
        <f t="shared" si="26"/>
        <v>0</v>
      </c>
      <c r="W139" s="146">
        <f t="shared" si="26"/>
        <v>0</v>
      </c>
      <c r="X139" s="146">
        <f t="shared" si="26"/>
        <v>0</v>
      </c>
      <c r="Y139" s="146">
        <f t="shared" si="26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26"/>
        <v>0</v>
      </c>
      <c r="U140" s="146">
        <f t="shared" si="26"/>
        <v>0</v>
      </c>
      <c r="V140" s="146">
        <f t="shared" si="26"/>
        <v>0</v>
      </c>
      <c r="W140" s="146">
        <f t="shared" si="26"/>
        <v>0</v>
      </c>
      <c r="X140" s="146">
        <f t="shared" si="26"/>
        <v>0</v>
      </c>
      <c r="Y140" s="146">
        <f t="shared" si="26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26"/>
        <v>0</v>
      </c>
      <c r="U141" s="146">
        <f t="shared" si="26"/>
        <v>0</v>
      </c>
      <c r="V141" s="146">
        <f t="shared" si="26"/>
        <v>0</v>
      </c>
      <c r="W141" s="146">
        <f t="shared" si="26"/>
        <v>0</v>
      </c>
      <c r="X141" s="146">
        <f t="shared" si="26"/>
        <v>0</v>
      </c>
      <c r="Y141" s="146">
        <f t="shared" si="26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26"/>
        <v>0</v>
      </c>
      <c r="U142" s="146">
        <f t="shared" si="26"/>
        <v>0</v>
      </c>
      <c r="V142" s="146">
        <f t="shared" si="26"/>
        <v>0</v>
      </c>
      <c r="W142" s="146">
        <f t="shared" si="26"/>
        <v>0</v>
      </c>
      <c r="X142" s="146">
        <f t="shared" si="26"/>
        <v>0</v>
      </c>
      <c r="Y142" s="146">
        <f t="shared" si="26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26"/>
        <v>0</v>
      </c>
      <c r="U143" s="146">
        <f t="shared" si="26"/>
        <v>0</v>
      </c>
      <c r="V143" s="146">
        <f t="shared" si="26"/>
        <v>0</v>
      </c>
      <c r="W143" s="146">
        <f t="shared" si="26"/>
        <v>0</v>
      </c>
      <c r="X143" s="146">
        <f t="shared" si="26"/>
        <v>0</v>
      </c>
      <c r="Y143" s="146">
        <f t="shared" si="26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26"/>
        <v>0</v>
      </c>
      <c r="U144" s="146">
        <f t="shared" si="26"/>
        <v>0</v>
      </c>
      <c r="V144" s="146">
        <f t="shared" si="26"/>
        <v>0</v>
      </c>
      <c r="W144" s="146">
        <f t="shared" si="26"/>
        <v>0</v>
      </c>
      <c r="X144" s="146">
        <f t="shared" si="26"/>
        <v>0</v>
      </c>
      <c r="Y144" s="146">
        <f t="shared" si="26"/>
        <v>0</v>
      </c>
      <c r="Z144"/>
      <c r="AA144"/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26"/>
        <v>0</v>
      </c>
      <c r="U145" s="146">
        <f t="shared" si="26"/>
        <v>0</v>
      </c>
      <c r="V145" s="146">
        <f t="shared" si="26"/>
        <v>0</v>
      </c>
      <c r="W145" s="146">
        <f t="shared" si="26"/>
        <v>0</v>
      </c>
      <c r="X145" s="146">
        <f t="shared" si="26"/>
        <v>0</v>
      </c>
      <c r="Y145" s="146">
        <f t="shared" si="26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26"/>
        <v>0</v>
      </c>
      <c r="U146" s="146">
        <f t="shared" si="26"/>
        <v>0</v>
      </c>
      <c r="V146" s="146">
        <f t="shared" si="26"/>
        <v>0</v>
      </c>
      <c r="W146" s="146">
        <f t="shared" si="26"/>
        <v>0</v>
      </c>
      <c r="X146" s="146">
        <f t="shared" si="26"/>
        <v>0</v>
      </c>
      <c r="Y146" s="146">
        <f t="shared" si="26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27">T6</f>
        <v>Cost estimate 2024</v>
      </c>
      <c r="U149" s="145" t="str">
        <f t="shared" si="27"/>
        <v>Cost estimate 2025</v>
      </c>
      <c r="V149" s="145" t="str">
        <f t="shared" si="27"/>
        <v>Cost estimate 2026</v>
      </c>
      <c r="W149" s="145" t="str">
        <f t="shared" si="27"/>
        <v>Cost estimate 2027</v>
      </c>
      <c r="X149" s="145" t="str">
        <f t="shared" si="27"/>
        <v>Cost estimate 2028</v>
      </c>
      <c r="Y149" s="145" t="str">
        <f t="shared" si="27"/>
        <v>TotalOver5Years</v>
      </c>
      <c r="Z149" s="191">
        <f>SUM(Y150:Y153)</f>
        <v>972000</v>
      </c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 t="shared" ref="T150:Y153" si="28">SUMIF($H$7:$H$106,$S150,T$7:T$106)</f>
        <v>0</v>
      </c>
      <c r="U150" s="146">
        <f t="shared" si="28"/>
        <v>324000</v>
      </c>
      <c r="V150" s="146">
        <f t="shared" si="28"/>
        <v>648000</v>
      </c>
      <c r="W150" s="146">
        <f t="shared" si="28"/>
        <v>0</v>
      </c>
      <c r="X150" s="146">
        <f t="shared" si="28"/>
        <v>0</v>
      </c>
      <c r="Y150" s="146">
        <f t="shared" si="28"/>
        <v>972000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 t="shared" si="28"/>
        <v>0</v>
      </c>
      <c r="U151" s="146">
        <f t="shared" si="28"/>
        <v>0</v>
      </c>
      <c r="V151" s="146">
        <f t="shared" si="28"/>
        <v>0</v>
      </c>
      <c r="W151" s="146">
        <f t="shared" si="28"/>
        <v>0</v>
      </c>
      <c r="X151" s="146">
        <f t="shared" si="28"/>
        <v>0</v>
      </c>
      <c r="Y151" s="146">
        <f t="shared" si="28"/>
        <v>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 t="shared" si="28"/>
        <v>0</v>
      </c>
      <c r="U152" s="146">
        <f t="shared" si="28"/>
        <v>0</v>
      </c>
      <c r="V152" s="146">
        <f t="shared" si="28"/>
        <v>0</v>
      </c>
      <c r="W152" s="146">
        <f t="shared" si="28"/>
        <v>0</v>
      </c>
      <c r="X152" s="146">
        <f t="shared" si="28"/>
        <v>0</v>
      </c>
      <c r="Y152" s="146">
        <f t="shared" si="28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 t="shared" si="28"/>
        <v>0</v>
      </c>
      <c r="U153" s="146">
        <f t="shared" si="28"/>
        <v>0</v>
      </c>
      <c r="V153" s="146">
        <f t="shared" si="28"/>
        <v>0</v>
      </c>
      <c r="W153" s="146">
        <f t="shared" si="28"/>
        <v>0</v>
      </c>
      <c r="X153" s="146">
        <f t="shared" si="28"/>
        <v>0</v>
      </c>
      <c r="Y153" s="146">
        <f t="shared" si="28"/>
        <v>0</v>
      </c>
      <c r="Z153"/>
      <c r="AA153"/>
      <c r="AB153"/>
    </row>
    <row r="154" spans="1:28" s="37" customFormat="1" x14ac:dyDescent="0.25">
      <c r="A154" s="141"/>
      <c r="B154" s="141"/>
      <c r="C154" s="52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29">T6</f>
        <v>Cost estimate 2024</v>
      </c>
      <c r="U156" s="145" t="str">
        <f t="shared" si="29"/>
        <v>Cost estimate 2025</v>
      </c>
      <c r="V156" s="145" t="str">
        <f t="shared" si="29"/>
        <v>Cost estimate 2026</v>
      </c>
      <c r="W156" s="145" t="str">
        <f t="shared" si="29"/>
        <v>Cost estimate 2027</v>
      </c>
      <c r="X156" s="145" t="str">
        <f t="shared" si="29"/>
        <v>Cost estimate 2028</v>
      </c>
      <c r="Y156" s="145" t="str">
        <f t="shared" si="29"/>
        <v>TotalOver5Years</v>
      </c>
      <c r="Z156" s="191">
        <f>SUM(Y157:Y179)</f>
        <v>972000</v>
      </c>
      <c r="AA156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 t="shared" ref="T157:Y166" si="30">SUMIF($G$7:$G$106,$S157,T$7:T$106)</f>
        <v>0</v>
      </c>
      <c r="U157" s="146">
        <f t="shared" si="30"/>
        <v>0</v>
      </c>
      <c r="V157" s="146">
        <f t="shared" si="30"/>
        <v>0</v>
      </c>
      <c r="W157" s="146">
        <f t="shared" si="30"/>
        <v>0</v>
      </c>
      <c r="X157" s="146">
        <f t="shared" si="30"/>
        <v>0</v>
      </c>
      <c r="Y157" s="146">
        <f t="shared" si="30"/>
        <v>0</v>
      </c>
      <c r="Z157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si="30"/>
        <v>0</v>
      </c>
      <c r="U158" s="146">
        <f t="shared" si="30"/>
        <v>0</v>
      </c>
      <c r="V158" s="146">
        <f t="shared" si="30"/>
        <v>0</v>
      </c>
      <c r="W158" s="146">
        <f t="shared" si="30"/>
        <v>0</v>
      </c>
      <c r="X158" s="146">
        <f t="shared" si="30"/>
        <v>0</v>
      </c>
      <c r="Y158" s="146">
        <f t="shared" si="30"/>
        <v>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30"/>
        <v>0</v>
      </c>
      <c r="U159" s="146">
        <f t="shared" si="30"/>
        <v>324000</v>
      </c>
      <c r="V159" s="146">
        <f t="shared" si="30"/>
        <v>648000</v>
      </c>
      <c r="W159" s="146">
        <f t="shared" si="30"/>
        <v>0</v>
      </c>
      <c r="X159" s="146">
        <f t="shared" si="30"/>
        <v>0</v>
      </c>
      <c r="Y159" s="146">
        <f t="shared" si="30"/>
        <v>972000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30"/>
        <v>0</v>
      </c>
      <c r="U160" s="146">
        <f t="shared" si="30"/>
        <v>0</v>
      </c>
      <c r="V160" s="146">
        <f t="shared" si="30"/>
        <v>0</v>
      </c>
      <c r="W160" s="146">
        <f t="shared" si="30"/>
        <v>0</v>
      </c>
      <c r="X160" s="146">
        <f t="shared" si="30"/>
        <v>0</v>
      </c>
      <c r="Y160" s="146">
        <f t="shared" si="30"/>
        <v>0</v>
      </c>
      <c r="Z160"/>
      <c r="AA160"/>
    </row>
    <row r="161" spans="19:27" x14ac:dyDescent="0.25">
      <c r="S161" s="145" t="str">
        <f>'Basic Input for Tool'!$E$69</f>
        <v>Other 2</v>
      </c>
      <c r="T161" s="146">
        <f t="shared" si="30"/>
        <v>0</v>
      </c>
      <c r="U161" s="146">
        <f t="shared" si="30"/>
        <v>0</v>
      </c>
      <c r="V161" s="146">
        <f t="shared" si="30"/>
        <v>0</v>
      </c>
      <c r="W161" s="146">
        <f t="shared" si="30"/>
        <v>0</v>
      </c>
      <c r="X161" s="146">
        <f t="shared" si="30"/>
        <v>0</v>
      </c>
      <c r="Y161" s="146">
        <f t="shared" si="30"/>
        <v>0</v>
      </c>
      <c r="Z161"/>
      <c r="AA161"/>
    </row>
    <row r="162" spans="19:27" x14ac:dyDescent="0.25">
      <c r="S162" s="145" t="str">
        <f>'Basic Input for Tool'!$E$70</f>
        <v>Other 3</v>
      </c>
      <c r="T162" s="146">
        <f t="shared" si="30"/>
        <v>0</v>
      </c>
      <c r="U162" s="146">
        <f t="shared" si="30"/>
        <v>0</v>
      </c>
      <c r="V162" s="146">
        <f t="shared" si="30"/>
        <v>0</v>
      </c>
      <c r="W162" s="146">
        <f t="shared" si="30"/>
        <v>0</v>
      </c>
      <c r="X162" s="146">
        <f t="shared" si="30"/>
        <v>0</v>
      </c>
      <c r="Y162" s="146">
        <f t="shared" si="30"/>
        <v>0</v>
      </c>
      <c r="Z162"/>
      <c r="AA162"/>
    </row>
    <row r="163" spans="19:27" x14ac:dyDescent="0.25">
      <c r="S163" s="145" t="str">
        <f>'Basic Input for Tool'!$E$71</f>
        <v>Other 4</v>
      </c>
      <c r="T163" s="146">
        <f t="shared" si="30"/>
        <v>0</v>
      </c>
      <c r="U163" s="146">
        <f t="shared" si="30"/>
        <v>0</v>
      </c>
      <c r="V163" s="146">
        <f t="shared" si="30"/>
        <v>0</v>
      </c>
      <c r="W163" s="146">
        <f t="shared" si="30"/>
        <v>0</v>
      </c>
      <c r="X163" s="146">
        <f t="shared" si="30"/>
        <v>0</v>
      </c>
      <c r="Y163" s="146">
        <f t="shared" si="30"/>
        <v>0</v>
      </c>
      <c r="Z163"/>
      <c r="AA163"/>
    </row>
    <row r="164" spans="19:27" x14ac:dyDescent="0.25">
      <c r="S164" s="145" t="str">
        <f>'Basic Input for Tool'!$E$72</f>
        <v>Other 5</v>
      </c>
      <c r="T164" s="146">
        <f t="shared" si="30"/>
        <v>0</v>
      </c>
      <c r="U164" s="146">
        <f t="shared" si="30"/>
        <v>0</v>
      </c>
      <c r="V164" s="146">
        <f t="shared" si="30"/>
        <v>0</v>
      </c>
      <c r="W164" s="146">
        <f t="shared" si="30"/>
        <v>0</v>
      </c>
      <c r="X164" s="146">
        <f t="shared" si="30"/>
        <v>0</v>
      </c>
      <c r="Y164" s="146">
        <f t="shared" si="30"/>
        <v>0</v>
      </c>
      <c r="Z164"/>
      <c r="AA164"/>
    </row>
    <row r="165" spans="19:27" x14ac:dyDescent="0.25">
      <c r="S165" s="145" t="str">
        <f>'Basic Input for Tool'!$E$73</f>
        <v>Other 6</v>
      </c>
      <c r="T165" s="146">
        <f t="shared" si="30"/>
        <v>0</v>
      </c>
      <c r="U165" s="146">
        <f t="shared" si="30"/>
        <v>0</v>
      </c>
      <c r="V165" s="146">
        <f t="shared" si="30"/>
        <v>0</v>
      </c>
      <c r="W165" s="146">
        <f t="shared" si="30"/>
        <v>0</v>
      </c>
      <c r="X165" s="146">
        <f t="shared" si="30"/>
        <v>0</v>
      </c>
      <c r="Y165" s="146">
        <f t="shared" si="30"/>
        <v>0</v>
      </c>
      <c r="Z165"/>
      <c r="AA165"/>
    </row>
    <row r="166" spans="19:27" x14ac:dyDescent="0.25">
      <c r="S166" s="145" t="str">
        <f>'Basic Input for Tool'!$E74</f>
        <v>Other 7</v>
      </c>
      <c r="T166" s="146">
        <f t="shared" si="30"/>
        <v>0</v>
      </c>
      <c r="U166" s="146">
        <f t="shared" si="30"/>
        <v>0</v>
      </c>
      <c r="V166" s="146">
        <f t="shared" si="30"/>
        <v>0</v>
      </c>
      <c r="W166" s="146">
        <f t="shared" si="30"/>
        <v>0</v>
      </c>
      <c r="X166" s="146">
        <f t="shared" si="30"/>
        <v>0</v>
      </c>
      <c r="Y166" s="146">
        <f t="shared" si="30"/>
        <v>0</v>
      </c>
      <c r="Z166"/>
      <c r="AA166"/>
    </row>
    <row r="167" spans="19:27" x14ac:dyDescent="0.25">
      <c r="S167" s="145" t="str">
        <f>'Basic Input for Tool'!$E75</f>
        <v>Other 8</v>
      </c>
      <c r="T167" s="146">
        <f t="shared" ref="T167:Y179" si="31">SUMIF($G$7:$G$106,$S167,T$7:T$106)</f>
        <v>0</v>
      </c>
      <c r="U167" s="146">
        <f t="shared" si="31"/>
        <v>0</v>
      </c>
      <c r="V167" s="146">
        <f t="shared" si="31"/>
        <v>0</v>
      </c>
      <c r="W167" s="146">
        <f t="shared" si="31"/>
        <v>0</v>
      </c>
      <c r="X167" s="146">
        <f t="shared" si="31"/>
        <v>0</v>
      </c>
      <c r="Y167" s="146">
        <f t="shared" si="31"/>
        <v>0</v>
      </c>
      <c r="Z167"/>
      <c r="AA167"/>
    </row>
    <row r="168" spans="19:27" x14ac:dyDescent="0.25">
      <c r="S168" s="145" t="str">
        <f>'Basic Input for Tool'!$E76</f>
        <v>Other 9</v>
      </c>
      <c r="T168" s="146">
        <f t="shared" si="31"/>
        <v>0</v>
      </c>
      <c r="U168" s="146">
        <f t="shared" si="31"/>
        <v>0</v>
      </c>
      <c r="V168" s="146">
        <f t="shared" si="31"/>
        <v>0</v>
      </c>
      <c r="W168" s="146">
        <f t="shared" si="31"/>
        <v>0</v>
      </c>
      <c r="X168" s="146">
        <f t="shared" si="31"/>
        <v>0</v>
      </c>
      <c r="Y168" s="146">
        <f t="shared" si="31"/>
        <v>0</v>
      </c>
      <c r="Z168"/>
      <c r="AA168"/>
    </row>
    <row r="169" spans="19:27" x14ac:dyDescent="0.25">
      <c r="S169" s="145" t="str">
        <f>'Basic Input for Tool'!$E77</f>
        <v>Other 10</v>
      </c>
      <c r="T169" s="146">
        <f t="shared" si="31"/>
        <v>0</v>
      </c>
      <c r="U169" s="146">
        <f t="shared" si="31"/>
        <v>0</v>
      </c>
      <c r="V169" s="146">
        <f t="shared" si="31"/>
        <v>0</v>
      </c>
      <c r="W169" s="146">
        <f t="shared" si="31"/>
        <v>0</v>
      </c>
      <c r="X169" s="146">
        <f t="shared" si="31"/>
        <v>0</v>
      </c>
      <c r="Y169" s="146">
        <f t="shared" si="31"/>
        <v>0</v>
      </c>
      <c r="Z169"/>
      <c r="AA169"/>
    </row>
    <row r="170" spans="19:27" x14ac:dyDescent="0.25">
      <c r="S170" s="145" t="str">
        <f>'Basic Input for Tool'!$E78</f>
        <v>Other 11</v>
      </c>
      <c r="T170" s="146">
        <f t="shared" si="31"/>
        <v>0</v>
      </c>
      <c r="U170" s="146">
        <f t="shared" si="31"/>
        <v>0</v>
      </c>
      <c r="V170" s="146">
        <f t="shared" si="31"/>
        <v>0</v>
      </c>
      <c r="W170" s="146">
        <f t="shared" si="31"/>
        <v>0</v>
      </c>
      <c r="X170" s="146">
        <f t="shared" si="31"/>
        <v>0</v>
      </c>
      <c r="Y170" s="146">
        <f t="shared" si="31"/>
        <v>0</v>
      </c>
      <c r="Z170"/>
      <c r="AA170"/>
    </row>
    <row r="171" spans="19:27" x14ac:dyDescent="0.25">
      <c r="S171" s="145" t="str">
        <f>'Basic Input for Tool'!$E79</f>
        <v>Other 12</v>
      </c>
      <c r="T171" s="146">
        <f t="shared" si="31"/>
        <v>0</v>
      </c>
      <c r="U171" s="146">
        <f t="shared" si="31"/>
        <v>0</v>
      </c>
      <c r="V171" s="146">
        <f t="shared" si="31"/>
        <v>0</v>
      </c>
      <c r="W171" s="146">
        <f t="shared" si="31"/>
        <v>0</v>
      </c>
      <c r="X171" s="146">
        <f t="shared" si="31"/>
        <v>0</v>
      </c>
      <c r="Y171" s="146">
        <f t="shared" si="31"/>
        <v>0</v>
      </c>
      <c r="Z171"/>
      <c r="AA171"/>
    </row>
    <row r="172" spans="19:27" x14ac:dyDescent="0.25">
      <c r="S172" s="145" t="str">
        <f>'Basic Input for Tool'!$E80</f>
        <v>Other 13</v>
      </c>
      <c r="T172" s="146">
        <f t="shared" si="31"/>
        <v>0</v>
      </c>
      <c r="U172" s="146">
        <f t="shared" si="31"/>
        <v>0</v>
      </c>
      <c r="V172" s="146">
        <f t="shared" si="31"/>
        <v>0</v>
      </c>
      <c r="W172" s="146">
        <f t="shared" si="31"/>
        <v>0</v>
      </c>
      <c r="X172" s="146">
        <f t="shared" si="31"/>
        <v>0</v>
      </c>
      <c r="Y172" s="146">
        <f t="shared" si="31"/>
        <v>0</v>
      </c>
      <c r="Z172"/>
      <c r="AA172"/>
    </row>
    <row r="173" spans="19:27" x14ac:dyDescent="0.25">
      <c r="S173" s="145" t="str">
        <f>'Basic Input for Tool'!$E81</f>
        <v>Other 14</v>
      </c>
      <c r="T173" s="146">
        <f t="shared" si="31"/>
        <v>0</v>
      </c>
      <c r="U173" s="146">
        <f t="shared" si="31"/>
        <v>0</v>
      </c>
      <c r="V173" s="146">
        <f t="shared" si="31"/>
        <v>0</v>
      </c>
      <c r="W173" s="146">
        <f t="shared" si="31"/>
        <v>0</v>
      </c>
      <c r="X173" s="146">
        <f t="shared" si="31"/>
        <v>0</v>
      </c>
      <c r="Y173" s="146">
        <f t="shared" si="31"/>
        <v>0</v>
      </c>
      <c r="Z173"/>
      <c r="AA173"/>
    </row>
    <row r="174" spans="19:27" x14ac:dyDescent="0.25">
      <c r="S174" s="145" t="str">
        <f>'Basic Input for Tool'!$E82</f>
        <v>Other 15</v>
      </c>
      <c r="T174" s="146">
        <f t="shared" si="31"/>
        <v>0</v>
      </c>
      <c r="U174" s="146">
        <f t="shared" si="31"/>
        <v>0</v>
      </c>
      <c r="V174" s="146">
        <f t="shared" si="31"/>
        <v>0</v>
      </c>
      <c r="W174" s="146">
        <f t="shared" si="31"/>
        <v>0</v>
      </c>
      <c r="X174" s="146">
        <f t="shared" si="31"/>
        <v>0</v>
      </c>
      <c r="Y174" s="146">
        <f t="shared" si="31"/>
        <v>0</v>
      </c>
      <c r="Z174"/>
      <c r="AA174"/>
    </row>
    <row r="175" spans="19:27" x14ac:dyDescent="0.25">
      <c r="S175" s="145" t="str">
        <f>'Basic Input for Tool'!$E83</f>
        <v>Other 16</v>
      </c>
      <c r="T175" s="146">
        <f t="shared" si="31"/>
        <v>0</v>
      </c>
      <c r="U175" s="146">
        <f t="shared" si="31"/>
        <v>0</v>
      </c>
      <c r="V175" s="146">
        <f t="shared" si="31"/>
        <v>0</v>
      </c>
      <c r="W175" s="146">
        <f t="shared" si="31"/>
        <v>0</v>
      </c>
      <c r="X175" s="146">
        <f t="shared" si="31"/>
        <v>0</v>
      </c>
      <c r="Y175" s="146">
        <f t="shared" si="31"/>
        <v>0</v>
      </c>
      <c r="Z175"/>
      <c r="AA175"/>
    </row>
    <row r="176" spans="19:27" x14ac:dyDescent="0.25">
      <c r="S176" s="145" t="str">
        <f>'Basic Input for Tool'!$E84</f>
        <v>Other 17</v>
      </c>
      <c r="T176" s="146">
        <f t="shared" si="31"/>
        <v>0</v>
      </c>
      <c r="U176" s="146">
        <f t="shared" si="31"/>
        <v>0</v>
      </c>
      <c r="V176" s="146">
        <f t="shared" si="31"/>
        <v>0</v>
      </c>
      <c r="W176" s="146">
        <f t="shared" si="31"/>
        <v>0</v>
      </c>
      <c r="X176" s="146">
        <f t="shared" si="31"/>
        <v>0</v>
      </c>
      <c r="Y176" s="146">
        <f t="shared" si="31"/>
        <v>0</v>
      </c>
      <c r="Z176"/>
      <c r="AA176"/>
    </row>
    <row r="177" spans="1:27" x14ac:dyDescent="0.25">
      <c r="S177" s="145" t="str">
        <f>'Basic Input for Tool'!$E85</f>
        <v>Other 18</v>
      </c>
      <c r="T177" s="146">
        <f t="shared" si="31"/>
        <v>0</v>
      </c>
      <c r="U177" s="146">
        <f t="shared" si="31"/>
        <v>0</v>
      </c>
      <c r="V177" s="146">
        <f t="shared" si="31"/>
        <v>0</v>
      </c>
      <c r="W177" s="146">
        <f t="shared" si="31"/>
        <v>0</v>
      </c>
      <c r="X177" s="146">
        <f t="shared" si="31"/>
        <v>0</v>
      </c>
      <c r="Y177" s="146">
        <f t="shared" si="31"/>
        <v>0</v>
      </c>
      <c r="Z177"/>
      <c r="AA177"/>
    </row>
    <row r="178" spans="1:27" x14ac:dyDescent="0.25">
      <c r="S178" s="145" t="str">
        <f>'Basic Input for Tool'!$E86</f>
        <v>Other 19</v>
      </c>
      <c r="T178" s="146">
        <f t="shared" si="31"/>
        <v>0</v>
      </c>
      <c r="U178" s="146">
        <f t="shared" si="31"/>
        <v>0</v>
      </c>
      <c r="V178" s="146">
        <f t="shared" si="31"/>
        <v>0</v>
      </c>
      <c r="W178" s="146">
        <f t="shared" si="31"/>
        <v>0</v>
      </c>
      <c r="X178" s="146">
        <f t="shared" si="31"/>
        <v>0</v>
      </c>
      <c r="Y178" s="146">
        <f t="shared" si="31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31"/>
        <v>0</v>
      </c>
      <c r="U179" s="146">
        <f t="shared" si="31"/>
        <v>0</v>
      </c>
      <c r="V179" s="146">
        <f t="shared" si="31"/>
        <v>0</v>
      </c>
      <c r="W179" s="146">
        <f t="shared" si="31"/>
        <v>0</v>
      </c>
      <c r="X179" s="146">
        <f t="shared" si="31"/>
        <v>0</v>
      </c>
      <c r="Y179" s="146">
        <f t="shared" si="31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32">U6</f>
        <v>Cost estimate 2025</v>
      </c>
      <c r="V182" s="145" t="str">
        <f t="shared" si="32"/>
        <v>Cost estimate 2026</v>
      </c>
      <c r="W182" s="145" t="str">
        <f t="shared" si="32"/>
        <v>Cost estimate 2027</v>
      </c>
      <c r="X182" s="145" t="str">
        <f t="shared" si="32"/>
        <v>Cost estimate 2028</v>
      </c>
      <c r="Y182" s="145" t="str">
        <f t="shared" si="32"/>
        <v>TotalOver5Years</v>
      </c>
      <c r="Z182" s="191">
        <f>SUM(Y183:Y184)</f>
        <v>972000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0</v>
      </c>
      <c r="U183" s="146">
        <f>SUM(SUMIFS(U$7:U$106,$L7:$L106,{"yes","y","funded"}))</f>
        <v>324000</v>
      </c>
      <c r="V183" s="146">
        <f>SUM(SUMIFS(V$7:V$106,$L7:$L106,{"yes","y","funded"}))</f>
        <v>648000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972000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0</v>
      </c>
      <c r="U184" s="146">
        <f>SUM(SUMIFS(U$7:U$106,$L7:$L106,{"no","n","not funded"}))</f>
        <v>0</v>
      </c>
      <c r="V184" s="146">
        <f>SUM(SUMIFS(V$7:V$106,$L7:$L106,{"no","n","not funded"}))</f>
        <v>0</v>
      </c>
      <c r="W184" s="146">
        <f>SUM(SUMIFS(W$7:W$106,$L7:$L106,{"no","n","not funded"}))</f>
        <v>0</v>
      </c>
      <c r="X184" s="146">
        <f>SUM(SUMIFS(X$7:X$106,$L7:$L106,{"no","n","not funded"}))</f>
        <v>0</v>
      </c>
      <c r="Y184" s="146">
        <f>SUM(SUMIFS(Y$7:Y$106,$L7:$L106,{"no","n","not funded"}))</f>
        <v>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</row>
    <row r="188" spans="1:27" x14ac:dyDescent="0.25">
      <c r="A188" s="37"/>
      <c r="B188" s="37"/>
    </row>
    <row r="189" spans="1:27" x14ac:dyDescent="0.25">
      <c r="A189" s="37"/>
      <c r="B189" s="37"/>
    </row>
    <row r="190" spans="1:27" x14ac:dyDescent="0.25">
      <c r="A190" s="37"/>
      <c r="B190" s="37"/>
    </row>
    <row r="191" spans="1:27" x14ac:dyDescent="0.25">
      <c r="A191" s="37"/>
      <c r="B191" s="37"/>
    </row>
    <row r="192" spans="1:27" x14ac:dyDescent="0.25">
      <c r="A192" s="37"/>
      <c r="B192" s="37"/>
    </row>
    <row r="193" spans="1:2" x14ac:dyDescent="0.25">
      <c r="A193" s="37"/>
      <c r="B193" s="37"/>
    </row>
    <row r="194" spans="1:2" x14ac:dyDescent="0.25">
      <c r="A194" s="37"/>
      <c r="B194" s="37"/>
    </row>
    <row r="195" spans="1:2" x14ac:dyDescent="0.25">
      <c r="A195" s="37"/>
      <c r="B195" s="37"/>
    </row>
    <row r="196" spans="1:2" x14ac:dyDescent="0.25">
      <c r="A196" s="37"/>
      <c r="B196" s="37"/>
    </row>
    <row r="197" spans="1:2" x14ac:dyDescent="0.25">
      <c r="A197" s="37"/>
      <c r="B197" s="37"/>
    </row>
    <row r="198" spans="1:2" x14ac:dyDescent="0.25">
      <c r="A198" s="37"/>
      <c r="B198" s="37"/>
    </row>
    <row r="199" spans="1:2" x14ac:dyDescent="0.25">
      <c r="A199" s="37"/>
      <c r="B199" s="37"/>
    </row>
    <row r="200" spans="1:2" x14ac:dyDescent="0.25">
      <c r="A200" s="37"/>
      <c r="B200" s="37"/>
    </row>
    <row r="201" spans="1:2" x14ac:dyDescent="0.25">
      <c r="A201" s="37"/>
      <c r="B201" s="37"/>
    </row>
    <row r="202" spans="1:2" x14ac:dyDescent="0.25">
      <c r="A202" s="37"/>
      <c r="B202" s="37"/>
    </row>
    <row r="203" spans="1:2" x14ac:dyDescent="0.25">
      <c r="A203" s="37"/>
      <c r="B203" s="37"/>
    </row>
    <row r="204" spans="1:2" x14ac:dyDescent="0.25">
      <c r="A204" s="37"/>
      <c r="B204" s="37"/>
    </row>
    <row r="205" spans="1:2" x14ac:dyDescent="0.25">
      <c r="A205" s="37"/>
      <c r="B205" s="37"/>
    </row>
    <row r="206" spans="1:2" x14ac:dyDescent="0.25">
      <c r="A206" s="37"/>
      <c r="B206" s="37"/>
    </row>
    <row r="207" spans="1:2" x14ac:dyDescent="0.25">
      <c r="A207" s="37"/>
      <c r="B207" s="37"/>
    </row>
    <row r="208" spans="1:2" x14ac:dyDescent="0.25">
      <c r="A208" s="37"/>
      <c r="B208" s="37"/>
    </row>
  </sheetData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1100-000000000000}"/>
  </dataValidation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3">
    <tabColor theme="6" tint="0.59999389629810485"/>
  </sheetPr>
  <dimension ref="A1:XFC208"/>
  <sheetViews>
    <sheetView topLeftCell="E1" zoomScale="70" zoomScaleNormal="70" workbookViewId="0">
      <selection activeCell="N7" sqref="N7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9" width="6.42578125" style="37" bestFit="1" customWidth="1"/>
    <col min="20" max="24" width="18.85546875" style="37" bestFit="1" customWidth="1"/>
    <col min="25" max="25" width="16.5703125" style="37" bestFit="1" customWidth="1"/>
    <col min="26" max="26" width="14.5703125" style="37" customWidth="1"/>
    <col min="27" max="27" width="14.5703125" style="37" bestFit="1" customWidth="1"/>
    <col min="28" max="31" width="13.5703125" customWidth="1"/>
  </cols>
  <sheetData>
    <row r="1" spans="1:193 16371:16383" x14ac:dyDescent="0.25">
      <c r="A1" s="136" t="str">
        <f>IF(ISNA(VLOOKUP(CountryName,CountriesCodes,2,FALSE))=TRUE,"",VLOOKUP(CountryName,CountriesCodes,2,FALSE)&amp; "NLF")</f>
        <v>ETH NLF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</row>
    <row r="5" spans="1:193 16371:16383" ht="46.5" x14ac:dyDescent="0.25">
      <c r="A5" s="139"/>
      <c r="B5" s="40" t="s">
        <v>598</v>
      </c>
      <c r="C5" s="41" t="s">
        <v>766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1</v>
      </c>
      <c r="AH6">
        <f>COUNTA($N7:$N106)</f>
        <v>1</v>
      </c>
    </row>
    <row r="7" spans="1:193 16371:16383" ht="31.5" x14ac:dyDescent="0.25">
      <c r="A7" s="217"/>
      <c r="B7" s="209"/>
      <c r="C7" s="209"/>
      <c r="D7" s="209"/>
      <c r="E7" s="209"/>
      <c r="F7" s="209" t="s">
        <v>828</v>
      </c>
      <c r="G7" s="209" t="s">
        <v>778</v>
      </c>
      <c r="H7" s="209" t="s">
        <v>32</v>
      </c>
      <c r="I7" s="209"/>
      <c r="J7" s="209"/>
      <c r="K7" s="209"/>
      <c r="L7" s="209" t="s">
        <v>791</v>
      </c>
      <c r="M7" s="209" t="s">
        <v>779</v>
      </c>
      <c r="N7" s="218">
        <v>4080000</v>
      </c>
      <c r="O7" s="47"/>
      <c r="P7" s="50">
        <v>1</v>
      </c>
      <c r="Q7" s="50">
        <v>1</v>
      </c>
      <c r="R7" s="50"/>
      <c r="S7" s="50"/>
      <c r="T7" s="51">
        <f t="shared" ref="T7:X22" si="1">IF($N7="Pending",0,$N7*O7)</f>
        <v>0</v>
      </c>
      <c r="U7" s="51">
        <f t="shared" si="1"/>
        <v>4080000</v>
      </c>
      <c r="V7" s="51">
        <f t="shared" si="1"/>
        <v>4080000</v>
      </c>
      <c r="W7" s="51">
        <f t="shared" si="1"/>
        <v>0</v>
      </c>
      <c r="X7" s="51">
        <f t="shared" si="1"/>
        <v>0</v>
      </c>
      <c r="Y7" s="51">
        <f>SUM(T7:X7)</f>
        <v>8160000</v>
      </c>
      <c r="Z7" s="49" t="s">
        <v>660</v>
      </c>
      <c r="AA7" s="49" t="s">
        <v>591</v>
      </c>
      <c r="AB7" s="15"/>
      <c r="AC7" s="15"/>
      <c r="AD7" s="15"/>
      <c r="AE7" s="15"/>
      <c r="AL7" t="s">
        <v>804</v>
      </c>
      <c r="CN7" t="s">
        <v>772</v>
      </c>
      <c r="CO7">
        <v>2</v>
      </c>
      <c r="CP7">
        <v>170000</v>
      </c>
      <c r="CQ7" t="b">
        <v>1</v>
      </c>
      <c r="CR7">
        <v>12</v>
      </c>
      <c r="CS7" t="s">
        <v>710</v>
      </c>
      <c r="CT7">
        <v>0</v>
      </c>
      <c r="CU7">
        <v>0</v>
      </c>
      <c r="CV7" t="b">
        <v>0</v>
      </c>
      <c r="CW7">
        <v>0</v>
      </c>
      <c r="CX7" t="s">
        <v>710</v>
      </c>
      <c r="CY7">
        <v>0</v>
      </c>
      <c r="CZ7">
        <v>0</v>
      </c>
      <c r="DA7" t="b">
        <v>0</v>
      </c>
      <c r="DB7">
        <v>0</v>
      </c>
      <c r="DC7" t="s">
        <v>710</v>
      </c>
      <c r="DD7">
        <v>0</v>
      </c>
      <c r="DE7">
        <v>0</v>
      </c>
      <c r="DF7" t="b">
        <v>0</v>
      </c>
      <c r="DG7">
        <v>0</v>
      </c>
      <c r="DH7" t="s">
        <v>710</v>
      </c>
      <c r="DI7">
        <v>0</v>
      </c>
      <c r="DJ7">
        <v>0</v>
      </c>
      <c r="DK7" t="b">
        <v>0</v>
      </c>
      <c r="DL7">
        <v>0</v>
      </c>
      <c r="DM7" t="s">
        <v>710</v>
      </c>
      <c r="DN7">
        <v>0</v>
      </c>
      <c r="DO7">
        <v>0</v>
      </c>
      <c r="DP7" t="b">
        <v>0</v>
      </c>
      <c r="DQ7">
        <v>0</v>
      </c>
      <c r="DR7" t="s">
        <v>710</v>
      </c>
      <c r="DS7">
        <v>0</v>
      </c>
      <c r="DT7">
        <v>0</v>
      </c>
      <c r="DU7" t="b">
        <v>0</v>
      </c>
      <c r="DV7">
        <v>0</v>
      </c>
      <c r="DY7">
        <v>4080000</v>
      </c>
      <c r="DZ7" t="s">
        <v>32</v>
      </c>
      <c r="EA7" t="s">
        <v>591</v>
      </c>
      <c r="EB7" t="s">
        <v>660</v>
      </c>
      <c r="EC7" t="s">
        <v>778</v>
      </c>
    </row>
    <row r="8" spans="1:193 16371:16383" x14ac:dyDescent="0.25">
      <c r="A8" s="217"/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18"/>
      <c r="O8" s="192"/>
      <c r="P8" s="193"/>
      <c r="Q8" s="193"/>
      <c r="R8" s="193"/>
      <c r="S8" s="193"/>
      <c r="T8" s="194">
        <f t="shared" si="1"/>
        <v>0</v>
      </c>
      <c r="U8" s="194">
        <f t="shared" si="1"/>
        <v>0</v>
      </c>
      <c r="V8" s="194">
        <f t="shared" si="1"/>
        <v>0</v>
      </c>
      <c r="W8" s="194">
        <f t="shared" si="1"/>
        <v>0</v>
      </c>
      <c r="X8" s="194">
        <f t="shared" si="1"/>
        <v>0</v>
      </c>
      <c r="Y8" s="194">
        <f t="shared" ref="Y8:Y29" si="2">SUM(T8:X8)</f>
        <v>0</v>
      </c>
      <c r="Z8" s="189"/>
      <c r="AA8" s="189"/>
      <c r="AB8" s="15"/>
      <c r="AC8" s="15"/>
      <c r="AD8" s="15"/>
      <c r="AE8" s="15"/>
    </row>
    <row r="9" spans="1:193 16371:16383" x14ac:dyDescent="0.25">
      <c r="A9" s="217"/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18"/>
      <c r="O9" s="192"/>
      <c r="P9" s="193"/>
      <c r="Q9" s="193"/>
      <c r="R9" s="193"/>
      <c r="S9" s="193"/>
      <c r="T9" s="194">
        <f t="shared" si="1"/>
        <v>0</v>
      </c>
      <c r="U9" s="194">
        <f t="shared" si="1"/>
        <v>0</v>
      </c>
      <c r="V9" s="194">
        <f t="shared" si="1"/>
        <v>0</v>
      </c>
      <c r="W9" s="194">
        <f t="shared" si="1"/>
        <v>0</v>
      </c>
      <c r="X9" s="194">
        <f t="shared" si="1"/>
        <v>0</v>
      </c>
      <c r="Y9" s="194">
        <f t="shared" si="2"/>
        <v>0</v>
      </c>
      <c r="Z9" s="189"/>
      <c r="AA9" s="189"/>
      <c r="AB9" s="15"/>
      <c r="AC9" s="15"/>
      <c r="AD9" s="15"/>
      <c r="AE9" s="15"/>
    </row>
    <row r="10" spans="1:193 16371:16383" x14ac:dyDescent="0.25">
      <c r="A10" s="217"/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18"/>
      <c r="O10" s="192"/>
      <c r="P10" s="193"/>
      <c r="Q10" s="193"/>
      <c r="R10" s="193"/>
      <c r="S10" s="193"/>
      <c r="T10" s="194">
        <f t="shared" si="1"/>
        <v>0</v>
      </c>
      <c r="U10" s="194">
        <f t="shared" si="1"/>
        <v>0</v>
      </c>
      <c r="V10" s="194">
        <f t="shared" si="1"/>
        <v>0</v>
      </c>
      <c r="W10" s="194">
        <f t="shared" si="1"/>
        <v>0</v>
      </c>
      <c r="X10" s="194">
        <f t="shared" si="1"/>
        <v>0</v>
      </c>
      <c r="Y10" s="194">
        <f t="shared" si="2"/>
        <v>0</v>
      </c>
      <c r="Z10" s="189"/>
      <c r="AA10" s="189"/>
      <c r="AB10" s="15"/>
      <c r="AC10" s="15"/>
      <c r="AD10" s="15"/>
      <c r="AE10" s="15"/>
    </row>
    <row r="11" spans="1:193 16371:16383" x14ac:dyDescent="0.25">
      <c r="A11" s="217"/>
      <c r="B11" s="209"/>
      <c r="C11" s="209"/>
      <c r="D11" s="209"/>
      <c r="E11" s="227"/>
      <c r="F11" s="209"/>
      <c r="G11" s="209"/>
      <c r="H11" s="209"/>
      <c r="I11" s="209"/>
      <c r="J11" s="209"/>
      <c r="K11" s="209"/>
      <c r="L11" s="209"/>
      <c r="M11" s="209"/>
      <c r="N11" s="218"/>
      <c r="O11" s="192"/>
      <c r="P11" s="193"/>
      <c r="Q11" s="193"/>
      <c r="R11" s="193"/>
      <c r="S11" s="193"/>
      <c r="T11" s="194">
        <f t="shared" si="1"/>
        <v>0</v>
      </c>
      <c r="U11" s="194">
        <f t="shared" si="1"/>
        <v>0</v>
      </c>
      <c r="V11" s="194">
        <f t="shared" si="1"/>
        <v>0</v>
      </c>
      <c r="W11" s="194">
        <f t="shared" si="1"/>
        <v>0</v>
      </c>
      <c r="X11" s="194">
        <f t="shared" si="1"/>
        <v>0</v>
      </c>
      <c r="Y11" s="194">
        <f t="shared" si="2"/>
        <v>0</v>
      </c>
      <c r="Z11" s="189"/>
      <c r="AA11" s="189"/>
      <c r="AB11" s="15"/>
      <c r="AC11" s="15"/>
      <c r="AD11" s="15"/>
      <c r="AE11" s="15"/>
    </row>
    <row r="12" spans="1:193 16371:16383" x14ac:dyDescent="0.25">
      <c r="A12" s="217"/>
      <c r="B12" s="209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18"/>
      <c r="O12" s="192"/>
      <c r="P12" s="193"/>
      <c r="Q12" s="193"/>
      <c r="R12" s="193"/>
      <c r="S12" s="193"/>
      <c r="T12" s="194">
        <f t="shared" si="1"/>
        <v>0</v>
      </c>
      <c r="U12" s="194">
        <f t="shared" si="1"/>
        <v>0</v>
      </c>
      <c r="V12" s="194">
        <f t="shared" si="1"/>
        <v>0</v>
      </c>
      <c r="W12" s="194">
        <f t="shared" si="1"/>
        <v>0</v>
      </c>
      <c r="X12" s="194">
        <f t="shared" si="1"/>
        <v>0</v>
      </c>
      <c r="Y12" s="194">
        <f t="shared" si="2"/>
        <v>0</v>
      </c>
      <c r="Z12" s="189"/>
      <c r="AA12" s="189"/>
      <c r="AB12" s="15"/>
      <c r="AC12" s="15"/>
      <c r="AD12" s="15"/>
      <c r="AE12" s="15"/>
    </row>
    <row r="13" spans="1:193 16371:16383" x14ac:dyDescent="0.25">
      <c r="A13" s="217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18"/>
      <c r="O13" s="192"/>
      <c r="P13" s="193"/>
      <c r="Q13" s="193"/>
      <c r="R13" s="193"/>
      <c r="S13" s="193"/>
      <c r="T13" s="194">
        <f t="shared" si="1"/>
        <v>0</v>
      </c>
      <c r="U13" s="194">
        <f t="shared" si="1"/>
        <v>0</v>
      </c>
      <c r="V13" s="194">
        <f t="shared" si="1"/>
        <v>0</v>
      </c>
      <c r="W13" s="194">
        <f t="shared" si="1"/>
        <v>0</v>
      </c>
      <c r="X13" s="194">
        <f t="shared" si="1"/>
        <v>0</v>
      </c>
      <c r="Y13" s="194">
        <f t="shared" si="2"/>
        <v>0</v>
      </c>
      <c r="Z13" s="189"/>
      <c r="AA13" s="189"/>
      <c r="AB13" s="15"/>
      <c r="AC13" s="15"/>
      <c r="AD13" s="15"/>
      <c r="AE13" s="15"/>
    </row>
    <row r="14" spans="1:193 16371:16383" x14ac:dyDescent="0.25">
      <c r="A14" s="217"/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18"/>
      <c r="O14" s="192"/>
      <c r="P14" s="193"/>
      <c r="Q14" s="193"/>
      <c r="R14" s="193"/>
      <c r="S14" s="193"/>
      <c r="T14" s="194">
        <f t="shared" si="1"/>
        <v>0</v>
      </c>
      <c r="U14" s="194">
        <f t="shared" si="1"/>
        <v>0</v>
      </c>
      <c r="V14" s="194">
        <f t="shared" si="1"/>
        <v>0</v>
      </c>
      <c r="W14" s="194">
        <f t="shared" si="1"/>
        <v>0</v>
      </c>
      <c r="X14" s="194">
        <f t="shared" si="1"/>
        <v>0</v>
      </c>
      <c r="Y14" s="194">
        <f t="shared" si="2"/>
        <v>0</v>
      </c>
      <c r="Z14" s="189"/>
      <c r="AA14" s="189"/>
      <c r="AB14" s="15"/>
      <c r="AC14" s="15"/>
      <c r="AD14" s="15"/>
      <c r="AE14" s="15"/>
    </row>
    <row r="15" spans="1:193 16371:16383" x14ac:dyDescent="0.25">
      <c r="A15" s="217"/>
      <c r="B15" s="209"/>
      <c r="C15" s="209"/>
      <c r="D15" s="228"/>
      <c r="E15" s="209"/>
      <c r="F15" s="209"/>
      <c r="G15" s="209"/>
      <c r="H15" s="209"/>
      <c r="I15" s="209"/>
      <c r="J15" s="209"/>
      <c r="K15" s="209"/>
      <c r="L15" s="209"/>
      <c r="M15" s="209"/>
      <c r="N15" s="218"/>
      <c r="O15" s="192"/>
      <c r="P15" s="193"/>
      <c r="Q15" s="193"/>
      <c r="R15" s="193"/>
      <c r="S15" s="193"/>
      <c r="T15" s="194">
        <f t="shared" si="1"/>
        <v>0</v>
      </c>
      <c r="U15" s="194">
        <f t="shared" si="1"/>
        <v>0</v>
      </c>
      <c r="V15" s="194">
        <f t="shared" si="1"/>
        <v>0</v>
      </c>
      <c r="W15" s="194">
        <f t="shared" si="1"/>
        <v>0</v>
      </c>
      <c r="X15" s="194">
        <f t="shared" si="1"/>
        <v>0</v>
      </c>
      <c r="Y15" s="194">
        <f t="shared" si="2"/>
        <v>0</v>
      </c>
      <c r="Z15" s="189"/>
      <c r="AA15" s="189"/>
      <c r="AB15" s="15"/>
      <c r="AC15" s="15"/>
      <c r="AD15" s="15"/>
      <c r="AE15" s="15"/>
    </row>
    <row r="16" spans="1:193 16371:16383" x14ac:dyDescent="0.25">
      <c r="A16" s="217"/>
      <c r="B16" s="209"/>
      <c r="C16" s="209"/>
      <c r="D16" s="228"/>
      <c r="E16" s="209"/>
      <c r="F16" s="209"/>
      <c r="G16" s="209"/>
      <c r="H16" s="209"/>
      <c r="I16" s="209"/>
      <c r="J16" s="209"/>
      <c r="K16" s="209"/>
      <c r="L16" s="209"/>
      <c r="M16" s="209"/>
      <c r="N16" s="218"/>
      <c r="O16" s="192"/>
      <c r="P16" s="193"/>
      <c r="Q16" s="193"/>
      <c r="R16" s="193"/>
      <c r="S16" s="193"/>
      <c r="T16" s="194">
        <f t="shared" si="1"/>
        <v>0</v>
      </c>
      <c r="U16" s="194">
        <f t="shared" si="1"/>
        <v>0</v>
      </c>
      <c r="V16" s="194">
        <f t="shared" si="1"/>
        <v>0</v>
      </c>
      <c r="W16" s="194">
        <f t="shared" si="1"/>
        <v>0</v>
      </c>
      <c r="X16" s="194">
        <f t="shared" si="1"/>
        <v>0</v>
      </c>
      <c r="Y16" s="194">
        <f t="shared" si="2"/>
        <v>0</v>
      </c>
      <c r="Z16" s="189"/>
      <c r="AA16" s="189"/>
      <c r="AB16" s="15"/>
      <c r="AC16" s="15"/>
      <c r="AD16" s="15"/>
      <c r="AE16" s="15"/>
    </row>
    <row r="17" spans="1:31" x14ac:dyDescent="0.25">
      <c r="A17" s="217"/>
      <c r="B17" s="209"/>
      <c r="C17" s="209"/>
      <c r="D17" s="228"/>
      <c r="E17" s="209"/>
      <c r="F17" s="209"/>
      <c r="G17" s="209"/>
      <c r="H17" s="209"/>
      <c r="I17" s="209"/>
      <c r="J17" s="209"/>
      <c r="K17" s="209"/>
      <c r="L17" s="209"/>
      <c r="M17" s="209"/>
      <c r="N17" s="218"/>
      <c r="O17" s="192"/>
      <c r="P17" s="193"/>
      <c r="Q17" s="193"/>
      <c r="R17" s="193"/>
      <c r="S17" s="193"/>
      <c r="T17" s="194">
        <f t="shared" si="1"/>
        <v>0</v>
      </c>
      <c r="U17" s="194">
        <f t="shared" si="1"/>
        <v>0</v>
      </c>
      <c r="V17" s="194">
        <f t="shared" si="1"/>
        <v>0</v>
      </c>
      <c r="W17" s="194">
        <f t="shared" si="1"/>
        <v>0</v>
      </c>
      <c r="X17" s="194">
        <f t="shared" si="1"/>
        <v>0</v>
      </c>
      <c r="Y17" s="194">
        <f t="shared" si="2"/>
        <v>0</v>
      </c>
      <c r="Z17" s="189"/>
      <c r="AA17" s="189"/>
      <c r="AB17" s="15"/>
      <c r="AC17" s="15"/>
      <c r="AD17" s="15"/>
      <c r="AE17" s="15"/>
    </row>
    <row r="18" spans="1:31" x14ac:dyDescent="0.25">
      <c r="A18" s="217"/>
      <c r="B18" s="209"/>
      <c r="C18" s="209"/>
      <c r="D18" s="228"/>
      <c r="E18" s="209"/>
      <c r="F18" s="209"/>
      <c r="G18" s="209"/>
      <c r="H18" s="209"/>
      <c r="I18" s="209"/>
      <c r="J18" s="209"/>
      <c r="K18" s="209"/>
      <c r="L18" s="209"/>
      <c r="M18" s="209"/>
      <c r="N18" s="218"/>
      <c r="O18" s="192"/>
      <c r="P18" s="193"/>
      <c r="Q18" s="193"/>
      <c r="R18" s="193"/>
      <c r="S18" s="193"/>
      <c r="T18" s="194">
        <f t="shared" si="1"/>
        <v>0</v>
      </c>
      <c r="U18" s="194">
        <f t="shared" si="1"/>
        <v>0</v>
      </c>
      <c r="V18" s="194">
        <f t="shared" si="1"/>
        <v>0</v>
      </c>
      <c r="W18" s="194">
        <f t="shared" si="1"/>
        <v>0</v>
      </c>
      <c r="X18" s="194">
        <f t="shared" si="1"/>
        <v>0</v>
      </c>
      <c r="Y18" s="194">
        <f t="shared" si="2"/>
        <v>0</v>
      </c>
      <c r="Z18" s="189"/>
      <c r="AA18" s="189"/>
      <c r="AB18" s="15"/>
      <c r="AC18" s="15"/>
      <c r="AD18" s="15"/>
      <c r="AE18" s="15"/>
    </row>
    <row r="19" spans="1:31" x14ac:dyDescent="0.25">
      <c r="A19" s="217"/>
      <c r="B19" s="209"/>
      <c r="C19" s="209"/>
      <c r="D19" s="229"/>
      <c r="E19" s="209"/>
      <c r="F19" s="209"/>
      <c r="G19" s="209"/>
      <c r="H19" s="209"/>
      <c r="I19" s="209"/>
      <c r="J19" s="209"/>
      <c r="K19" s="209"/>
      <c r="L19" s="209"/>
      <c r="M19" s="209"/>
      <c r="N19" s="218"/>
      <c r="O19" s="192"/>
      <c r="P19" s="193"/>
      <c r="Q19" s="193"/>
      <c r="R19" s="193"/>
      <c r="S19" s="193"/>
      <c r="T19" s="194">
        <f t="shared" si="1"/>
        <v>0</v>
      </c>
      <c r="U19" s="194">
        <f t="shared" si="1"/>
        <v>0</v>
      </c>
      <c r="V19" s="194">
        <f t="shared" si="1"/>
        <v>0</v>
      </c>
      <c r="W19" s="194">
        <f t="shared" si="1"/>
        <v>0</v>
      </c>
      <c r="X19" s="194">
        <f t="shared" si="1"/>
        <v>0</v>
      </c>
      <c r="Y19" s="194">
        <f t="shared" si="2"/>
        <v>0</v>
      </c>
      <c r="Z19" s="189"/>
      <c r="AA19" s="189"/>
      <c r="AB19" s="15"/>
      <c r="AC19" s="15"/>
      <c r="AD19" s="15"/>
      <c r="AE19" s="15"/>
    </row>
    <row r="20" spans="1:31" s="188" customFormat="1" x14ac:dyDescent="0.25">
      <c r="A20" s="230"/>
      <c r="B20" s="227"/>
      <c r="C20" s="227"/>
      <c r="D20" s="229"/>
      <c r="E20" s="227"/>
      <c r="F20" s="227"/>
      <c r="G20" s="227"/>
      <c r="H20" s="227"/>
      <c r="I20" s="227"/>
      <c r="J20" s="227"/>
      <c r="K20" s="227"/>
      <c r="L20" s="227"/>
      <c r="M20" s="227"/>
      <c r="N20" s="231"/>
      <c r="O20" s="232"/>
      <c r="P20" s="233"/>
      <c r="Q20" s="233"/>
      <c r="R20" s="233"/>
      <c r="S20" s="233"/>
      <c r="T20" s="234">
        <f t="shared" si="1"/>
        <v>0</v>
      </c>
      <c r="U20" s="234">
        <f t="shared" si="1"/>
        <v>0</v>
      </c>
      <c r="V20" s="234">
        <f t="shared" si="1"/>
        <v>0</v>
      </c>
      <c r="W20" s="234">
        <f t="shared" si="1"/>
        <v>0</v>
      </c>
      <c r="X20" s="234">
        <f t="shared" si="1"/>
        <v>0</v>
      </c>
      <c r="Y20" s="194">
        <f t="shared" si="2"/>
        <v>0</v>
      </c>
      <c r="Z20" s="229"/>
      <c r="AA20" s="229"/>
      <c r="AB20" s="269"/>
      <c r="AC20" s="269"/>
      <c r="AD20" s="269"/>
      <c r="AE20" s="269"/>
    </row>
    <row r="21" spans="1:31" x14ac:dyDescent="0.25">
      <c r="A21" s="217"/>
      <c r="B21" s="209"/>
      <c r="C21" s="209"/>
      <c r="D21" s="228"/>
      <c r="E21" s="209"/>
      <c r="F21" s="209"/>
      <c r="G21" s="209"/>
      <c r="H21" s="209"/>
      <c r="I21" s="209"/>
      <c r="J21" s="209"/>
      <c r="K21" s="209"/>
      <c r="L21" s="209"/>
      <c r="M21" s="209"/>
      <c r="N21" s="218"/>
      <c r="O21" s="192"/>
      <c r="P21" s="193"/>
      <c r="Q21" s="193"/>
      <c r="R21" s="193"/>
      <c r="S21" s="193"/>
      <c r="T21" s="194">
        <f t="shared" si="1"/>
        <v>0</v>
      </c>
      <c r="U21" s="194">
        <f t="shared" si="1"/>
        <v>0</v>
      </c>
      <c r="V21" s="194">
        <f t="shared" si="1"/>
        <v>0</v>
      </c>
      <c r="W21" s="194">
        <f t="shared" si="1"/>
        <v>0</v>
      </c>
      <c r="X21" s="194">
        <f t="shared" si="1"/>
        <v>0</v>
      </c>
      <c r="Y21" s="194">
        <f t="shared" si="2"/>
        <v>0</v>
      </c>
      <c r="Z21" s="189"/>
      <c r="AA21" s="189"/>
      <c r="AB21" s="15"/>
      <c r="AC21" s="15"/>
      <c r="AD21" s="15"/>
      <c r="AE21" s="15"/>
    </row>
    <row r="22" spans="1:31" x14ac:dyDescent="0.25">
      <c r="A22" s="217"/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18"/>
      <c r="O22" s="192"/>
      <c r="P22" s="193"/>
      <c r="Q22" s="193"/>
      <c r="R22" s="193"/>
      <c r="S22" s="193"/>
      <c r="T22" s="194">
        <f t="shared" si="1"/>
        <v>0</v>
      </c>
      <c r="U22" s="194">
        <f t="shared" si="1"/>
        <v>0</v>
      </c>
      <c r="V22" s="194">
        <f t="shared" si="1"/>
        <v>0</v>
      </c>
      <c r="W22" s="194">
        <f t="shared" si="1"/>
        <v>0</v>
      </c>
      <c r="X22" s="194">
        <f t="shared" si="1"/>
        <v>0</v>
      </c>
      <c r="Y22" s="194">
        <f t="shared" si="2"/>
        <v>0</v>
      </c>
      <c r="Z22" s="189"/>
      <c r="AA22" s="189"/>
      <c r="AB22" s="15"/>
      <c r="AC22" s="15"/>
      <c r="AD22" s="15"/>
      <c r="AE22" s="15"/>
    </row>
    <row r="23" spans="1:31" s="195" customFormat="1" x14ac:dyDescent="0.25">
      <c r="A23" s="217"/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18"/>
      <c r="O23" s="192"/>
      <c r="P23" s="193"/>
      <c r="Q23" s="193"/>
      <c r="R23" s="193"/>
      <c r="S23" s="193"/>
      <c r="T23" s="194">
        <f t="shared" ref="T23:X29" si="3">IF($N23="Pending",0,$N23*O23)</f>
        <v>0</v>
      </c>
      <c r="U23" s="194">
        <f t="shared" si="3"/>
        <v>0</v>
      </c>
      <c r="V23" s="194">
        <f t="shared" si="3"/>
        <v>0</v>
      </c>
      <c r="W23" s="194">
        <f t="shared" si="3"/>
        <v>0</v>
      </c>
      <c r="X23" s="194">
        <f t="shared" si="3"/>
        <v>0</v>
      </c>
      <c r="Y23" s="194">
        <f t="shared" si="2"/>
        <v>0</v>
      </c>
      <c r="Z23" s="189"/>
      <c r="AA23" s="189"/>
      <c r="AB23" s="268"/>
      <c r="AC23" s="268"/>
      <c r="AD23" s="268"/>
      <c r="AE23" s="268"/>
    </row>
    <row r="24" spans="1:31" x14ac:dyDescent="0.25">
      <c r="A24" s="217"/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18"/>
      <c r="O24" s="192"/>
      <c r="P24" s="193"/>
      <c r="Q24" s="193"/>
      <c r="R24" s="193"/>
      <c r="S24" s="193"/>
      <c r="T24" s="194">
        <f t="shared" si="3"/>
        <v>0</v>
      </c>
      <c r="U24" s="194">
        <f t="shared" si="3"/>
        <v>0</v>
      </c>
      <c r="V24" s="194">
        <f t="shared" si="3"/>
        <v>0</v>
      </c>
      <c r="W24" s="194">
        <f t="shared" si="3"/>
        <v>0</v>
      </c>
      <c r="X24" s="194">
        <f t="shared" si="3"/>
        <v>0</v>
      </c>
      <c r="Y24" s="194">
        <f t="shared" si="2"/>
        <v>0</v>
      </c>
      <c r="Z24" s="189"/>
      <c r="AA24" s="189"/>
      <c r="AB24" s="15"/>
      <c r="AC24" s="15"/>
      <c r="AD24" s="15"/>
      <c r="AE24" s="15"/>
    </row>
    <row r="25" spans="1:31" x14ac:dyDescent="0.25">
      <c r="A25" s="217"/>
      <c r="B25" s="209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18"/>
      <c r="O25" s="192"/>
      <c r="P25" s="193"/>
      <c r="Q25" s="193"/>
      <c r="R25" s="193"/>
      <c r="S25" s="193"/>
      <c r="T25" s="194">
        <f t="shared" si="3"/>
        <v>0</v>
      </c>
      <c r="U25" s="194">
        <f t="shared" si="3"/>
        <v>0</v>
      </c>
      <c r="V25" s="194">
        <f t="shared" si="3"/>
        <v>0</v>
      </c>
      <c r="W25" s="194">
        <f t="shared" si="3"/>
        <v>0</v>
      </c>
      <c r="X25" s="194">
        <f t="shared" si="3"/>
        <v>0</v>
      </c>
      <c r="Y25" s="194">
        <f t="shared" si="2"/>
        <v>0</v>
      </c>
      <c r="Z25" s="189"/>
      <c r="AA25" s="189"/>
      <c r="AB25" s="15"/>
      <c r="AC25" s="15"/>
      <c r="AD25" s="15"/>
      <c r="AE25" s="15"/>
    </row>
    <row r="26" spans="1:31" x14ac:dyDescent="0.25">
      <c r="A26" s="217"/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18"/>
      <c r="O26" s="192"/>
      <c r="P26" s="193"/>
      <c r="Q26" s="193"/>
      <c r="R26" s="193"/>
      <c r="S26" s="193"/>
      <c r="T26" s="194">
        <f t="shared" si="3"/>
        <v>0</v>
      </c>
      <c r="U26" s="194">
        <f t="shared" si="3"/>
        <v>0</v>
      </c>
      <c r="V26" s="194">
        <f t="shared" si="3"/>
        <v>0</v>
      </c>
      <c r="W26" s="194">
        <f t="shared" si="3"/>
        <v>0</v>
      </c>
      <c r="X26" s="194">
        <f t="shared" si="3"/>
        <v>0</v>
      </c>
      <c r="Y26" s="194">
        <f t="shared" si="2"/>
        <v>0</v>
      </c>
      <c r="Z26" s="189"/>
      <c r="AA26" s="189"/>
      <c r="AB26" s="15"/>
      <c r="AC26" s="15"/>
      <c r="AD26" s="15"/>
      <c r="AE26" s="15"/>
    </row>
    <row r="27" spans="1:31" x14ac:dyDescent="0.25">
      <c r="A27" s="217"/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18"/>
      <c r="O27" s="192"/>
      <c r="P27" s="193"/>
      <c r="Q27" s="193"/>
      <c r="R27" s="193"/>
      <c r="S27" s="193"/>
      <c r="T27" s="194">
        <f t="shared" si="3"/>
        <v>0</v>
      </c>
      <c r="U27" s="194">
        <f t="shared" si="3"/>
        <v>0</v>
      </c>
      <c r="V27" s="194">
        <f t="shared" si="3"/>
        <v>0</v>
      </c>
      <c r="W27" s="194">
        <f t="shared" si="3"/>
        <v>0</v>
      </c>
      <c r="X27" s="194">
        <f t="shared" si="3"/>
        <v>0</v>
      </c>
      <c r="Y27" s="194">
        <f t="shared" si="2"/>
        <v>0</v>
      </c>
      <c r="Z27" s="189"/>
      <c r="AA27" s="189"/>
      <c r="AB27" s="15"/>
      <c r="AC27" s="15"/>
      <c r="AD27" s="15"/>
      <c r="AE27" s="15"/>
    </row>
    <row r="28" spans="1:31" x14ac:dyDescent="0.25">
      <c r="A28" s="217"/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18"/>
      <c r="O28" s="192"/>
      <c r="P28" s="193"/>
      <c r="Q28" s="193"/>
      <c r="R28" s="193"/>
      <c r="S28" s="193"/>
      <c r="T28" s="194">
        <f t="shared" si="3"/>
        <v>0</v>
      </c>
      <c r="U28" s="194">
        <f t="shared" si="3"/>
        <v>0</v>
      </c>
      <c r="V28" s="194">
        <f t="shared" si="3"/>
        <v>0</v>
      </c>
      <c r="W28" s="194">
        <f t="shared" si="3"/>
        <v>0</v>
      </c>
      <c r="X28" s="194">
        <f t="shared" si="3"/>
        <v>0</v>
      </c>
      <c r="Y28" s="194">
        <f t="shared" si="2"/>
        <v>0</v>
      </c>
      <c r="Z28" s="189"/>
      <c r="AA28" s="189"/>
      <c r="AB28" s="15"/>
      <c r="AC28" s="15"/>
      <c r="AD28" s="15"/>
      <c r="AE28" s="15"/>
    </row>
    <row r="29" spans="1:31" x14ac:dyDescent="0.25">
      <c r="A29" s="217"/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18"/>
      <c r="O29" s="192"/>
      <c r="P29" s="193"/>
      <c r="Q29" s="193"/>
      <c r="R29" s="193"/>
      <c r="S29" s="193"/>
      <c r="T29" s="194">
        <f t="shared" si="3"/>
        <v>0</v>
      </c>
      <c r="U29" s="194">
        <f t="shared" si="3"/>
        <v>0</v>
      </c>
      <c r="V29" s="194">
        <f t="shared" si="3"/>
        <v>0</v>
      </c>
      <c r="W29" s="194">
        <f t="shared" si="3"/>
        <v>0</v>
      </c>
      <c r="X29" s="194">
        <f t="shared" si="3"/>
        <v>0</v>
      </c>
      <c r="Y29" s="194">
        <f t="shared" si="2"/>
        <v>0</v>
      </c>
      <c r="Z29" s="189"/>
      <c r="AA29" s="189"/>
      <c r="AB29" s="15"/>
      <c r="AC29" s="15"/>
      <c r="AD29" s="15"/>
      <c r="AE29" s="15"/>
    </row>
    <row r="30" spans="1:31" x14ac:dyDescent="0.25">
      <c r="A30" s="217"/>
      <c r="B30" s="209"/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18"/>
      <c r="O30" s="192"/>
      <c r="P30" s="193"/>
      <c r="Q30" s="193"/>
      <c r="R30" s="193"/>
      <c r="S30" s="193"/>
      <c r="T30" s="194">
        <f t="shared" ref="T30:X37" si="4">IF($N30="Pending",0,$N30*O30)</f>
        <v>0</v>
      </c>
      <c r="U30" s="194">
        <f t="shared" si="4"/>
        <v>0</v>
      </c>
      <c r="V30" s="194">
        <f t="shared" si="4"/>
        <v>0</v>
      </c>
      <c r="W30" s="194">
        <f t="shared" si="4"/>
        <v>0</v>
      </c>
      <c r="X30" s="194">
        <f t="shared" si="4"/>
        <v>0</v>
      </c>
      <c r="Y30" s="194">
        <f t="shared" ref="Y30:Y34" si="5">SUM(T30:X30)</f>
        <v>0</v>
      </c>
      <c r="Z30" s="189"/>
      <c r="AA30" s="189"/>
      <c r="AB30" s="15"/>
      <c r="AC30" s="15"/>
      <c r="AD30" s="15"/>
      <c r="AE30" s="15"/>
    </row>
    <row r="31" spans="1:31" x14ac:dyDescent="0.25">
      <c r="A31" s="217"/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192"/>
      <c r="P31" s="193"/>
      <c r="Q31" s="193"/>
      <c r="R31" s="193"/>
      <c r="S31" s="193"/>
      <c r="T31" s="194">
        <f t="shared" si="4"/>
        <v>0</v>
      </c>
      <c r="U31" s="194">
        <f>IF($N31="Pending",0,$N31*P31)</f>
        <v>0</v>
      </c>
      <c r="V31" s="194">
        <f>IF($N31="Pending",0,$N31*Q31)</f>
        <v>0</v>
      </c>
      <c r="W31" s="194">
        <f>IF($N31="Pending",0,$N31*R31)</f>
        <v>0</v>
      </c>
      <c r="X31" s="194">
        <f>IF($N31="Pending",0,$N31*S31)</f>
        <v>0</v>
      </c>
      <c r="Y31" s="194">
        <f t="shared" si="5"/>
        <v>0</v>
      </c>
      <c r="Z31" s="189"/>
      <c r="AA31" s="189"/>
      <c r="AB31" s="15"/>
      <c r="AC31" s="15"/>
      <c r="AD31" s="15"/>
      <c r="AE31" s="15"/>
    </row>
    <row r="32" spans="1:31" x14ac:dyDescent="0.25">
      <c r="A32" s="217"/>
      <c r="B32" s="209"/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192"/>
      <c r="P32" s="193"/>
      <c r="Q32" s="193"/>
      <c r="R32" s="193"/>
      <c r="S32" s="193"/>
      <c r="T32" s="194">
        <f t="shared" si="4"/>
        <v>0</v>
      </c>
      <c r="U32" s="194">
        <f t="shared" si="4"/>
        <v>0</v>
      </c>
      <c r="V32" s="194">
        <f t="shared" si="4"/>
        <v>0</v>
      </c>
      <c r="W32" s="194">
        <f t="shared" si="4"/>
        <v>0</v>
      </c>
      <c r="X32" s="194">
        <f t="shared" si="4"/>
        <v>0</v>
      </c>
      <c r="Y32" s="194">
        <f t="shared" si="5"/>
        <v>0</v>
      </c>
      <c r="Z32" s="189"/>
      <c r="AA32" s="189"/>
      <c r="AB32" s="15"/>
      <c r="AC32" s="15"/>
      <c r="AD32" s="15"/>
      <c r="AE32" s="15"/>
    </row>
    <row r="33" spans="1:31" x14ac:dyDescent="0.25">
      <c r="A33" s="217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18"/>
      <c r="O33" s="192"/>
      <c r="P33" s="193"/>
      <c r="Q33" s="193"/>
      <c r="R33" s="193"/>
      <c r="S33" s="193"/>
      <c r="T33" s="194">
        <f t="shared" si="4"/>
        <v>0</v>
      </c>
      <c r="U33" s="194">
        <f t="shared" si="4"/>
        <v>0</v>
      </c>
      <c r="V33" s="194">
        <f t="shared" si="4"/>
        <v>0</v>
      </c>
      <c r="W33" s="194">
        <f t="shared" si="4"/>
        <v>0</v>
      </c>
      <c r="X33" s="194">
        <f t="shared" si="4"/>
        <v>0</v>
      </c>
      <c r="Y33" s="194">
        <f t="shared" si="5"/>
        <v>0</v>
      </c>
      <c r="Z33" s="189"/>
      <c r="AA33" s="189"/>
      <c r="AB33" s="15"/>
      <c r="AC33" s="15"/>
      <c r="AD33" s="15"/>
      <c r="AE33" s="15"/>
    </row>
    <row r="34" spans="1:31" x14ac:dyDescent="0.25">
      <c r="A34" s="217"/>
      <c r="B34" s="209"/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18"/>
      <c r="O34" s="192"/>
      <c r="P34" s="193"/>
      <c r="Q34" s="193"/>
      <c r="R34" s="193"/>
      <c r="S34" s="193"/>
      <c r="T34" s="194">
        <f t="shared" si="4"/>
        <v>0</v>
      </c>
      <c r="U34" s="194">
        <f t="shared" si="4"/>
        <v>0</v>
      </c>
      <c r="V34" s="194">
        <f t="shared" si="4"/>
        <v>0</v>
      </c>
      <c r="W34" s="194">
        <f t="shared" si="4"/>
        <v>0</v>
      </c>
      <c r="X34" s="194">
        <f t="shared" si="4"/>
        <v>0</v>
      </c>
      <c r="Y34" s="194">
        <f t="shared" si="5"/>
        <v>0</v>
      </c>
      <c r="Z34" s="189"/>
      <c r="AA34" s="189"/>
      <c r="AB34" s="15"/>
      <c r="AC34" s="15"/>
      <c r="AD34" s="15"/>
      <c r="AE34" s="15"/>
    </row>
    <row r="35" spans="1:31" x14ac:dyDescent="0.25">
      <c r="A35" s="217"/>
      <c r="B35" s="209"/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192"/>
      <c r="P35" s="193"/>
      <c r="Q35" s="193"/>
      <c r="R35" s="193"/>
      <c r="S35" s="193"/>
      <c r="T35" s="194">
        <f t="shared" si="4"/>
        <v>0</v>
      </c>
      <c r="U35" s="194">
        <f t="shared" si="4"/>
        <v>0</v>
      </c>
      <c r="V35" s="194">
        <f t="shared" si="4"/>
        <v>0</v>
      </c>
      <c r="W35" s="194">
        <f t="shared" si="4"/>
        <v>0</v>
      </c>
      <c r="X35" s="194">
        <f t="shared" si="4"/>
        <v>0</v>
      </c>
      <c r="Y35" s="194">
        <f t="shared" ref="Y35:Y37" si="6">SUM(T35:X35)</f>
        <v>0</v>
      </c>
      <c r="Z35" s="189"/>
      <c r="AA35" s="189"/>
      <c r="AB35" s="15"/>
      <c r="AC35" s="15"/>
      <c r="AD35" s="15"/>
      <c r="AE35" s="15"/>
    </row>
    <row r="36" spans="1:31" x14ac:dyDescent="0.25">
      <c r="A36" s="217"/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18"/>
      <c r="O36" s="192"/>
      <c r="P36" s="193"/>
      <c r="Q36" s="193"/>
      <c r="R36" s="193"/>
      <c r="S36" s="193"/>
      <c r="T36" s="194">
        <f t="shared" si="4"/>
        <v>0</v>
      </c>
      <c r="U36" s="194">
        <f t="shared" si="4"/>
        <v>0</v>
      </c>
      <c r="V36" s="194">
        <f t="shared" si="4"/>
        <v>0</v>
      </c>
      <c r="W36" s="194">
        <f t="shared" si="4"/>
        <v>0</v>
      </c>
      <c r="X36" s="194">
        <f t="shared" si="4"/>
        <v>0</v>
      </c>
      <c r="Y36" s="194">
        <f t="shared" si="6"/>
        <v>0</v>
      </c>
      <c r="Z36" s="189"/>
      <c r="AA36" s="189"/>
      <c r="AB36" s="15"/>
      <c r="AC36" s="15"/>
      <c r="AD36" s="15"/>
      <c r="AE36" s="15"/>
    </row>
    <row r="37" spans="1:31" x14ac:dyDescent="0.25">
      <c r="A37" s="217"/>
      <c r="B37" s="209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18"/>
      <c r="O37" s="192"/>
      <c r="P37" s="193"/>
      <c r="Q37" s="193"/>
      <c r="R37" s="193"/>
      <c r="S37" s="193"/>
      <c r="T37" s="194">
        <f t="shared" si="4"/>
        <v>0</v>
      </c>
      <c r="U37" s="194">
        <f t="shared" si="4"/>
        <v>0</v>
      </c>
      <c r="V37" s="194">
        <f t="shared" si="4"/>
        <v>0</v>
      </c>
      <c r="W37" s="194">
        <f t="shared" si="4"/>
        <v>0</v>
      </c>
      <c r="X37" s="194">
        <f t="shared" si="4"/>
        <v>0</v>
      </c>
      <c r="Y37" s="194">
        <f t="shared" si="6"/>
        <v>0</v>
      </c>
      <c r="Z37" s="189"/>
      <c r="AA37" s="189"/>
      <c r="AB37" s="15"/>
      <c r="AC37" s="15"/>
      <c r="AD37" s="15"/>
      <c r="AE37" s="15"/>
    </row>
    <row r="38" spans="1:31" x14ac:dyDescent="0.25">
      <c r="A38" s="14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7"/>
      <c r="P38" s="50"/>
      <c r="Q38" s="50"/>
      <c r="R38" s="50"/>
      <c r="S38" s="50"/>
      <c r="T38" s="51">
        <f t="shared" ref="T38:X75" si="7">IF($N38="Pending",0,$N38*O38)</f>
        <v>0</v>
      </c>
      <c r="U38" s="51">
        <f t="shared" si="7"/>
        <v>0</v>
      </c>
      <c r="V38" s="51">
        <f t="shared" si="7"/>
        <v>0</v>
      </c>
      <c r="W38" s="51">
        <f t="shared" si="7"/>
        <v>0</v>
      </c>
      <c r="X38" s="51">
        <f t="shared" si="7"/>
        <v>0</v>
      </c>
      <c r="Y38" s="51">
        <f t="shared" ref="Y38:Y71" si="8">SUM(T38:X38)</f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7"/>
      <c r="P39" s="50"/>
      <c r="Q39" s="50"/>
      <c r="R39" s="50"/>
      <c r="S39" s="50"/>
      <c r="T39" s="51">
        <f t="shared" si="7"/>
        <v>0</v>
      </c>
      <c r="U39" s="51">
        <f t="shared" si="7"/>
        <v>0</v>
      </c>
      <c r="V39" s="51">
        <f t="shared" si="7"/>
        <v>0</v>
      </c>
      <c r="W39" s="51">
        <f t="shared" si="7"/>
        <v>0</v>
      </c>
      <c r="X39" s="51">
        <f t="shared" si="7"/>
        <v>0</v>
      </c>
      <c r="Y39" s="51">
        <f t="shared" si="8"/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7"/>
      <c r="P40" s="50"/>
      <c r="Q40" s="50"/>
      <c r="R40" s="50"/>
      <c r="S40" s="50"/>
      <c r="T40" s="51">
        <f t="shared" si="7"/>
        <v>0</v>
      </c>
      <c r="U40" s="51">
        <f t="shared" si="7"/>
        <v>0</v>
      </c>
      <c r="V40" s="51">
        <f t="shared" si="7"/>
        <v>0</v>
      </c>
      <c r="W40" s="51">
        <f t="shared" si="7"/>
        <v>0</v>
      </c>
      <c r="X40" s="51">
        <f t="shared" si="7"/>
        <v>0</v>
      </c>
      <c r="Y40" s="51">
        <f t="shared" si="8"/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7"/>
      <c r="P41" s="50"/>
      <c r="Q41" s="50"/>
      <c r="R41" s="50"/>
      <c r="S41" s="50"/>
      <c r="T41" s="51">
        <f t="shared" si="7"/>
        <v>0</v>
      </c>
      <c r="U41" s="51">
        <f t="shared" si="7"/>
        <v>0</v>
      </c>
      <c r="V41" s="51">
        <f t="shared" si="7"/>
        <v>0</v>
      </c>
      <c r="W41" s="51">
        <f t="shared" si="7"/>
        <v>0</v>
      </c>
      <c r="X41" s="51">
        <f t="shared" si="7"/>
        <v>0</v>
      </c>
      <c r="Y41" s="51">
        <f t="shared" si="8"/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7"/>
      <c r="P42" s="50"/>
      <c r="Q42" s="50"/>
      <c r="R42" s="50"/>
      <c r="S42" s="50"/>
      <c r="T42" s="51">
        <f t="shared" si="7"/>
        <v>0</v>
      </c>
      <c r="U42" s="51">
        <f t="shared" si="7"/>
        <v>0</v>
      </c>
      <c r="V42" s="51">
        <f t="shared" si="7"/>
        <v>0</v>
      </c>
      <c r="W42" s="51">
        <f t="shared" si="7"/>
        <v>0</v>
      </c>
      <c r="X42" s="51">
        <f t="shared" si="7"/>
        <v>0</v>
      </c>
      <c r="Y42" s="51">
        <f t="shared" si="8"/>
        <v>0</v>
      </c>
      <c r="Z42" s="49"/>
      <c r="AA42" s="49"/>
      <c r="AB42" s="15"/>
      <c r="AC42" s="15"/>
      <c r="AD42" s="15"/>
      <c r="AE42" s="15"/>
    </row>
    <row r="43" spans="1:31" x14ac:dyDescent="0.25">
      <c r="A43" s="143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7"/>
      <c r="P43" s="50"/>
      <c r="Q43" s="50"/>
      <c r="R43" s="50"/>
      <c r="S43" s="50"/>
      <c r="T43" s="51">
        <f t="shared" si="7"/>
        <v>0</v>
      </c>
      <c r="U43" s="51">
        <f t="shared" si="7"/>
        <v>0</v>
      </c>
      <c r="V43" s="51">
        <f t="shared" si="7"/>
        <v>0</v>
      </c>
      <c r="W43" s="51">
        <f t="shared" si="7"/>
        <v>0</v>
      </c>
      <c r="X43" s="51">
        <f t="shared" si="7"/>
        <v>0</v>
      </c>
      <c r="Y43" s="51">
        <f t="shared" si="8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7"/>
      <c r="P44" s="50"/>
      <c r="Q44" s="50"/>
      <c r="R44" s="50"/>
      <c r="S44" s="50"/>
      <c r="T44" s="51">
        <f t="shared" si="7"/>
        <v>0</v>
      </c>
      <c r="U44" s="51">
        <f t="shared" si="7"/>
        <v>0</v>
      </c>
      <c r="V44" s="51">
        <f t="shared" si="7"/>
        <v>0</v>
      </c>
      <c r="W44" s="51">
        <f t="shared" si="7"/>
        <v>0</v>
      </c>
      <c r="X44" s="51">
        <f t="shared" si="7"/>
        <v>0</v>
      </c>
      <c r="Y44" s="51">
        <f t="shared" si="8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7"/>
      <c r="P45" s="50"/>
      <c r="Q45" s="50"/>
      <c r="R45" s="50"/>
      <c r="S45" s="50"/>
      <c r="T45" s="51">
        <f t="shared" si="7"/>
        <v>0</v>
      </c>
      <c r="U45" s="51">
        <f t="shared" si="7"/>
        <v>0</v>
      </c>
      <c r="V45" s="51">
        <f t="shared" si="7"/>
        <v>0</v>
      </c>
      <c r="W45" s="51">
        <f t="shared" si="7"/>
        <v>0</v>
      </c>
      <c r="X45" s="51">
        <f t="shared" si="7"/>
        <v>0</v>
      </c>
      <c r="Y45" s="51">
        <f t="shared" si="8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7"/>
      <c r="P46" s="50"/>
      <c r="Q46" s="50"/>
      <c r="R46" s="50"/>
      <c r="S46" s="50"/>
      <c r="T46" s="51">
        <f t="shared" si="7"/>
        <v>0</v>
      </c>
      <c r="U46" s="51">
        <f t="shared" si="7"/>
        <v>0</v>
      </c>
      <c r="V46" s="51">
        <f t="shared" si="7"/>
        <v>0</v>
      </c>
      <c r="W46" s="51">
        <f t="shared" si="7"/>
        <v>0</v>
      </c>
      <c r="X46" s="51">
        <f t="shared" si="7"/>
        <v>0</v>
      </c>
      <c r="Y46" s="51">
        <f t="shared" si="8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7"/>
      <c r="P47" s="50"/>
      <c r="Q47" s="50"/>
      <c r="R47" s="50"/>
      <c r="S47" s="50"/>
      <c r="T47" s="51">
        <f t="shared" si="7"/>
        <v>0</v>
      </c>
      <c r="U47" s="51">
        <f t="shared" si="7"/>
        <v>0</v>
      </c>
      <c r="V47" s="51">
        <f t="shared" si="7"/>
        <v>0</v>
      </c>
      <c r="W47" s="51">
        <f t="shared" si="7"/>
        <v>0</v>
      </c>
      <c r="X47" s="51">
        <f t="shared" si="7"/>
        <v>0</v>
      </c>
      <c r="Y47" s="51">
        <f t="shared" si="8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7"/>
      <c r="P48" s="50"/>
      <c r="Q48" s="50"/>
      <c r="R48" s="50"/>
      <c r="S48" s="50"/>
      <c r="T48" s="51">
        <f t="shared" si="7"/>
        <v>0</v>
      </c>
      <c r="U48" s="51">
        <f t="shared" si="7"/>
        <v>0</v>
      </c>
      <c r="V48" s="51">
        <f t="shared" si="7"/>
        <v>0</v>
      </c>
      <c r="W48" s="51">
        <f t="shared" si="7"/>
        <v>0</v>
      </c>
      <c r="X48" s="51">
        <f t="shared" si="7"/>
        <v>0</v>
      </c>
      <c r="Y48" s="51">
        <f t="shared" si="8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7"/>
      <c r="P49" s="50"/>
      <c r="Q49" s="50"/>
      <c r="R49" s="50"/>
      <c r="S49" s="50"/>
      <c r="T49" s="51">
        <f t="shared" si="7"/>
        <v>0</v>
      </c>
      <c r="U49" s="51">
        <f t="shared" si="7"/>
        <v>0</v>
      </c>
      <c r="V49" s="51">
        <f t="shared" si="7"/>
        <v>0</v>
      </c>
      <c r="W49" s="51">
        <f t="shared" si="7"/>
        <v>0</v>
      </c>
      <c r="X49" s="51">
        <f t="shared" si="7"/>
        <v>0</v>
      </c>
      <c r="Y49" s="51">
        <f t="shared" si="8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7"/>
      <c r="P50" s="50"/>
      <c r="Q50" s="50"/>
      <c r="R50" s="50"/>
      <c r="S50" s="50"/>
      <c r="T50" s="51">
        <f t="shared" si="7"/>
        <v>0</v>
      </c>
      <c r="U50" s="51">
        <f t="shared" si="7"/>
        <v>0</v>
      </c>
      <c r="V50" s="51">
        <f t="shared" si="7"/>
        <v>0</v>
      </c>
      <c r="W50" s="51">
        <f t="shared" si="7"/>
        <v>0</v>
      </c>
      <c r="X50" s="51">
        <f t="shared" si="7"/>
        <v>0</v>
      </c>
      <c r="Y50" s="51">
        <f t="shared" si="8"/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7"/>
      <c r="P51" s="50"/>
      <c r="Q51" s="50"/>
      <c r="R51" s="50"/>
      <c r="S51" s="50"/>
      <c r="T51" s="51">
        <f t="shared" si="7"/>
        <v>0</v>
      </c>
      <c r="U51" s="51">
        <f t="shared" si="7"/>
        <v>0</v>
      </c>
      <c r="V51" s="51">
        <f t="shared" si="7"/>
        <v>0</v>
      </c>
      <c r="W51" s="51">
        <f t="shared" si="7"/>
        <v>0</v>
      </c>
      <c r="X51" s="51">
        <f t="shared" si="7"/>
        <v>0</v>
      </c>
      <c r="Y51" s="51">
        <f t="shared" si="8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7"/>
      <c r="P52" s="50"/>
      <c r="Q52" s="50"/>
      <c r="R52" s="50"/>
      <c r="S52" s="50"/>
      <c r="T52" s="51">
        <f t="shared" si="7"/>
        <v>0</v>
      </c>
      <c r="U52" s="51">
        <f t="shared" si="7"/>
        <v>0</v>
      </c>
      <c r="V52" s="51">
        <f t="shared" si="7"/>
        <v>0</v>
      </c>
      <c r="W52" s="51">
        <f t="shared" si="7"/>
        <v>0</v>
      </c>
      <c r="X52" s="51">
        <f t="shared" si="7"/>
        <v>0</v>
      </c>
      <c r="Y52" s="51">
        <f t="shared" si="8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7"/>
      <c r="P53" s="50"/>
      <c r="Q53" s="50"/>
      <c r="R53" s="50"/>
      <c r="S53" s="50"/>
      <c r="T53" s="51">
        <f t="shared" si="7"/>
        <v>0</v>
      </c>
      <c r="U53" s="51">
        <f t="shared" si="7"/>
        <v>0</v>
      </c>
      <c r="V53" s="51">
        <f t="shared" si="7"/>
        <v>0</v>
      </c>
      <c r="W53" s="51">
        <f t="shared" si="7"/>
        <v>0</v>
      </c>
      <c r="X53" s="51">
        <f t="shared" si="7"/>
        <v>0</v>
      </c>
      <c r="Y53" s="51">
        <f t="shared" si="8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7"/>
      <c r="P54" s="50"/>
      <c r="Q54" s="50"/>
      <c r="R54" s="50"/>
      <c r="S54" s="50"/>
      <c r="T54" s="51">
        <f t="shared" si="7"/>
        <v>0</v>
      </c>
      <c r="U54" s="51">
        <f t="shared" si="7"/>
        <v>0</v>
      </c>
      <c r="V54" s="51">
        <f t="shared" si="7"/>
        <v>0</v>
      </c>
      <c r="W54" s="51">
        <f t="shared" si="7"/>
        <v>0</v>
      </c>
      <c r="X54" s="51">
        <f t="shared" si="7"/>
        <v>0</v>
      </c>
      <c r="Y54" s="51">
        <f t="shared" si="8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7"/>
      <c r="P55" s="50"/>
      <c r="Q55" s="50"/>
      <c r="R55" s="50"/>
      <c r="S55" s="50"/>
      <c r="T55" s="51">
        <f t="shared" si="7"/>
        <v>0</v>
      </c>
      <c r="U55" s="51">
        <f t="shared" si="7"/>
        <v>0</v>
      </c>
      <c r="V55" s="51">
        <f t="shared" si="7"/>
        <v>0</v>
      </c>
      <c r="W55" s="51">
        <f t="shared" si="7"/>
        <v>0</v>
      </c>
      <c r="X55" s="51">
        <f t="shared" si="7"/>
        <v>0</v>
      </c>
      <c r="Y55" s="51">
        <f t="shared" si="8"/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7"/>
      <c r="P56" s="50"/>
      <c r="Q56" s="50"/>
      <c r="R56" s="50"/>
      <c r="S56" s="50"/>
      <c r="T56" s="51">
        <f t="shared" si="7"/>
        <v>0</v>
      </c>
      <c r="U56" s="51">
        <f t="shared" si="7"/>
        <v>0</v>
      </c>
      <c r="V56" s="51">
        <f t="shared" si="7"/>
        <v>0</v>
      </c>
      <c r="W56" s="51">
        <f t="shared" si="7"/>
        <v>0</v>
      </c>
      <c r="X56" s="51">
        <f t="shared" si="7"/>
        <v>0</v>
      </c>
      <c r="Y56" s="51">
        <f t="shared" si="8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7"/>
      <c r="P57" s="50"/>
      <c r="Q57" s="50"/>
      <c r="R57" s="50"/>
      <c r="S57" s="50"/>
      <c r="T57" s="51">
        <f t="shared" si="7"/>
        <v>0</v>
      </c>
      <c r="U57" s="51">
        <f t="shared" si="7"/>
        <v>0</v>
      </c>
      <c r="V57" s="51">
        <f t="shared" si="7"/>
        <v>0</v>
      </c>
      <c r="W57" s="51">
        <f t="shared" si="7"/>
        <v>0</v>
      </c>
      <c r="X57" s="51">
        <f t="shared" si="7"/>
        <v>0</v>
      </c>
      <c r="Y57" s="51">
        <f t="shared" si="8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7"/>
      <c r="P58" s="50"/>
      <c r="Q58" s="50"/>
      <c r="R58" s="50"/>
      <c r="S58" s="50"/>
      <c r="T58" s="51">
        <f t="shared" si="7"/>
        <v>0</v>
      </c>
      <c r="U58" s="51">
        <f t="shared" si="7"/>
        <v>0</v>
      </c>
      <c r="V58" s="51">
        <f t="shared" si="7"/>
        <v>0</v>
      </c>
      <c r="W58" s="51">
        <f t="shared" si="7"/>
        <v>0</v>
      </c>
      <c r="X58" s="51">
        <f t="shared" si="7"/>
        <v>0</v>
      </c>
      <c r="Y58" s="51">
        <f t="shared" si="8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7"/>
      <c r="P59" s="50"/>
      <c r="Q59" s="50"/>
      <c r="R59" s="50"/>
      <c r="S59" s="50"/>
      <c r="T59" s="51">
        <f t="shared" si="7"/>
        <v>0</v>
      </c>
      <c r="U59" s="51">
        <f t="shared" si="7"/>
        <v>0</v>
      </c>
      <c r="V59" s="51">
        <f t="shared" si="7"/>
        <v>0</v>
      </c>
      <c r="W59" s="51">
        <f t="shared" si="7"/>
        <v>0</v>
      </c>
      <c r="X59" s="51">
        <f t="shared" si="7"/>
        <v>0</v>
      </c>
      <c r="Y59" s="51">
        <f t="shared" si="8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7"/>
      <c r="P60" s="50"/>
      <c r="Q60" s="50"/>
      <c r="R60" s="50"/>
      <c r="S60" s="50"/>
      <c r="T60" s="51">
        <f t="shared" si="7"/>
        <v>0</v>
      </c>
      <c r="U60" s="51">
        <f t="shared" si="7"/>
        <v>0</v>
      </c>
      <c r="V60" s="51">
        <f t="shared" si="7"/>
        <v>0</v>
      </c>
      <c r="W60" s="51">
        <f t="shared" si="7"/>
        <v>0</v>
      </c>
      <c r="X60" s="51">
        <f t="shared" si="7"/>
        <v>0</v>
      </c>
      <c r="Y60" s="51">
        <f t="shared" si="8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7"/>
      <c r="P61" s="50"/>
      <c r="Q61" s="50"/>
      <c r="R61" s="50"/>
      <c r="S61" s="50"/>
      <c r="T61" s="51">
        <f t="shared" si="7"/>
        <v>0</v>
      </c>
      <c r="U61" s="51">
        <f t="shared" si="7"/>
        <v>0</v>
      </c>
      <c r="V61" s="51">
        <f t="shared" si="7"/>
        <v>0</v>
      </c>
      <c r="W61" s="51">
        <f t="shared" si="7"/>
        <v>0</v>
      </c>
      <c r="X61" s="51">
        <f t="shared" si="7"/>
        <v>0</v>
      </c>
      <c r="Y61" s="51">
        <f t="shared" si="8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7"/>
      <c r="P62" s="50"/>
      <c r="Q62" s="50"/>
      <c r="R62" s="50"/>
      <c r="S62" s="50"/>
      <c r="T62" s="51">
        <f t="shared" si="7"/>
        <v>0</v>
      </c>
      <c r="U62" s="51">
        <f t="shared" si="7"/>
        <v>0</v>
      </c>
      <c r="V62" s="51">
        <f t="shared" si="7"/>
        <v>0</v>
      </c>
      <c r="W62" s="51">
        <f t="shared" si="7"/>
        <v>0</v>
      </c>
      <c r="X62" s="51">
        <f t="shared" si="7"/>
        <v>0</v>
      </c>
      <c r="Y62" s="51">
        <f t="shared" si="8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7"/>
      <c r="P63" s="50"/>
      <c r="Q63" s="50"/>
      <c r="R63" s="50"/>
      <c r="S63" s="50"/>
      <c r="T63" s="51">
        <f t="shared" si="7"/>
        <v>0</v>
      </c>
      <c r="U63" s="51">
        <f t="shared" si="7"/>
        <v>0</v>
      </c>
      <c r="V63" s="51">
        <f t="shared" si="7"/>
        <v>0</v>
      </c>
      <c r="W63" s="51">
        <f t="shared" si="7"/>
        <v>0</v>
      </c>
      <c r="X63" s="51">
        <f t="shared" si="7"/>
        <v>0</v>
      </c>
      <c r="Y63" s="51">
        <f t="shared" si="8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7"/>
      <c r="P64" s="50"/>
      <c r="Q64" s="50"/>
      <c r="R64" s="50"/>
      <c r="S64" s="50"/>
      <c r="T64" s="51">
        <f t="shared" si="7"/>
        <v>0</v>
      </c>
      <c r="U64" s="51">
        <f t="shared" si="7"/>
        <v>0</v>
      </c>
      <c r="V64" s="51">
        <f t="shared" si="7"/>
        <v>0</v>
      </c>
      <c r="W64" s="51">
        <f t="shared" si="7"/>
        <v>0</v>
      </c>
      <c r="X64" s="51">
        <f t="shared" si="7"/>
        <v>0</v>
      </c>
      <c r="Y64" s="51">
        <f t="shared" si="8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7"/>
      <c r="P65" s="50"/>
      <c r="Q65" s="50"/>
      <c r="R65" s="50"/>
      <c r="S65" s="50"/>
      <c r="T65" s="51">
        <f t="shared" si="7"/>
        <v>0</v>
      </c>
      <c r="U65" s="51">
        <f t="shared" si="7"/>
        <v>0</v>
      </c>
      <c r="V65" s="51">
        <f t="shared" si="7"/>
        <v>0</v>
      </c>
      <c r="W65" s="51">
        <f t="shared" si="7"/>
        <v>0</v>
      </c>
      <c r="X65" s="51">
        <f t="shared" si="7"/>
        <v>0</v>
      </c>
      <c r="Y65" s="51">
        <f t="shared" si="8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7"/>
      <c r="P66" s="50"/>
      <c r="Q66" s="50"/>
      <c r="R66" s="50"/>
      <c r="S66" s="50"/>
      <c r="T66" s="51">
        <f t="shared" si="7"/>
        <v>0</v>
      </c>
      <c r="U66" s="51">
        <f t="shared" si="7"/>
        <v>0</v>
      </c>
      <c r="V66" s="51">
        <f t="shared" si="7"/>
        <v>0</v>
      </c>
      <c r="W66" s="51">
        <f t="shared" si="7"/>
        <v>0</v>
      </c>
      <c r="X66" s="51">
        <f t="shared" si="7"/>
        <v>0</v>
      </c>
      <c r="Y66" s="51">
        <f t="shared" si="8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7"/>
      <c r="P67" s="50"/>
      <c r="Q67" s="50"/>
      <c r="R67" s="50"/>
      <c r="S67" s="50"/>
      <c r="T67" s="51">
        <f t="shared" si="7"/>
        <v>0</v>
      </c>
      <c r="U67" s="51">
        <f t="shared" si="7"/>
        <v>0</v>
      </c>
      <c r="V67" s="51">
        <f t="shared" si="7"/>
        <v>0</v>
      </c>
      <c r="W67" s="51">
        <f t="shared" si="7"/>
        <v>0</v>
      </c>
      <c r="X67" s="51">
        <f t="shared" si="7"/>
        <v>0</v>
      </c>
      <c r="Y67" s="51">
        <f t="shared" si="8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7"/>
      <c r="P68" s="50"/>
      <c r="Q68" s="50"/>
      <c r="R68" s="50"/>
      <c r="S68" s="50"/>
      <c r="T68" s="51">
        <f t="shared" si="7"/>
        <v>0</v>
      </c>
      <c r="U68" s="51">
        <f t="shared" si="7"/>
        <v>0</v>
      </c>
      <c r="V68" s="51">
        <f t="shared" si="7"/>
        <v>0</v>
      </c>
      <c r="W68" s="51">
        <f t="shared" si="7"/>
        <v>0</v>
      </c>
      <c r="X68" s="51">
        <f t="shared" si="7"/>
        <v>0</v>
      </c>
      <c r="Y68" s="51">
        <f t="shared" si="8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7"/>
      <c r="P69" s="50"/>
      <c r="Q69" s="50"/>
      <c r="R69" s="50"/>
      <c r="S69" s="50"/>
      <c r="T69" s="51">
        <f t="shared" si="7"/>
        <v>0</v>
      </c>
      <c r="U69" s="51">
        <f t="shared" si="7"/>
        <v>0</v>
      </c>
      <c r="V69" s="51">
        <f t="shared" si="7"/>
        <v>0</v>
      </c>
      <c r="W69" s="51">
        <f t="shared" si="7"/>
        <v>0</v>
      </c>
      <c r="X69" s="51">
        <f t="shared" si="7"/>
        <v>0</v>
      </c>
      <c r="Y69" s="51">
        <f t="shared" si="8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7"/>
      <c r="P70" s="50"/>
      <c r="Q70" s="50"/>
      <c r="R70" s="50"/>
      <c r="S70" s="50"/>
      <c r="T70" s="51">
        <f t="shared" si="7"/>
        <v>0</v>
      </c>
      <c r="U70" s="51">
        <f t="shared" si="7"/>
        <v>0</v>
      </c>
      <c r="V70" s="51">
        <f t="shared" si="7"/>
        <v>0</v>
      </c>
      <c r="W70" s="51">
        <f t="shared" si="7"/>
        <v>0</v>
      </c>
      <c r="X70" s="51">
        <f t="shared" si="7"/>
        <v>0</v>
      </c>
      <c r="Y70" s="51">
        <f t="shared" si="8"/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7"/>
      <c r="P71" s="50"/>
      <c r="Q71" s="50"/>
      <c r="R71" s="50"/>
      <c r="S71" s="50"/>
      <c r="T71" s="51">
        <f t="shared" si="7"/>
        <v>0</v>
      </c>
      <c r="U71" s="51">
        <f t="shared" si="7"/>
        <v>0</v>
      </c>
      <c r="V71" s="51">
        <f t="shared" si="7"/>
        <v>0</v>
      </c>
      <c r="W71" s="51">
        <f t="shared" si="7"/>
        <v>0</v>
      </c>
      <c r="X71" s="51">
        <f t="shared" si="7"/>
        <v>0</v>
      </c>
      <c r="Y71" s="51">
        <f t="shared" si="8"/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7"/>
      <c r="P72" s="50"/>
      <c r="Q72" s="50"/>
      <c r="R72" s="50"/>
      <c r="S72" s="50"/>
      <c r="T72" s="51">
        <f t="shared" si="7"/>
        <v>0</v>
      </c>
      <c r="U72" s="51">
        <f t="shared" si="7"/>
        <v>0</v>
      </c>
      <c r="V72" s="51">
        <f t="shared" si="7"/>
        <v>0</v>
      </c>
      <c r="W72" s="51">
        <f t="shared" si="7"/>
        <v>0</v>
      </c>
      <c r="X72" s="51">
        <f t="shared" si="7"/>
        <v>0</v>
      </c>
      <c r="Y72" s="51">
        <f t="shared" ref="Y72:Y106" si="9">SUM(T72:X72)</f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7"/>
      <c r="P73" s="50"/>
      <c r="Q73" s="50"/>
      <c r="R73" s="50"/>
      <c r="S73" s="50"/>
      <c r="T73" s="51">
        <f t="shared" si="7"/>
        <v>0</v>
      </c>
      <c r="U73" s="51">
        <f t="shared" si="7"/>
        <v>0</v>
      </c>
      <c r="V73" s="51">
        <f t="shared" si="7"/>
        <v>0</v>
      </c>
      <c r="W73" s="51">
        <f t="shared" si="7"/>
        <v>0</v>
      </c>
      <c r="X73" s="51">
        <f t="shared" si="7"/>
        <v>0</v>
      </c>
      <c r="Y73" s="51">
        <f t="shared" si="9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7"/>
      <c r="P74" s="50"/>
      <c r="Q74" s="50"/>
      <c r="R74" s="50"/>
      <c r="S74" s="50"/>
      <c r="T74" s="51">
        <f t="shared" si="7"/>
        <v>0</v>
      </c>
      <c r="U74" s="51">
        <f t="shared" si="7"/>
        <v>0</v>
      </c>
      <c r="V74" s="51">
        <f t="shared" si="7"/>
        <v>0</v>
      </c>
      <c r="W74" s="51">
        <f t="shared" si="7"/>
        <v>0</v>
      </c>
      <c r="X74" s="51">
        <f t="shared" si="7"/>
        <v>0</v>
      </c>
      <c r="Y74" s="51">
        <f t="shared" si="9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7"/>
      <c r="P75" s="50"/>
      <c r="Q75" s="50"/>
      <c r="R75" s="50"/>
      <c r="S75" s="50"/>
      <c r="T75" s="51">
        <f t="shared" si="7"/>
        <v>0</v>
      </c>
      <c r="U75" s="51">
        <f t="shared" si="7"/>
        <v>0</v>
      </c>
      <c r="V75" s="51">
        <f t="shared" si="7"/>
        <v>0</v>
      </c>
      <c r="W75" s="51">
        <f t="shared" si="7"/>
        <v>0</v>
      </c>
      <c r="X75" s="51">
        <f t="shared" si="7"/>
        <v>0</v>
      </c>
      <c r="Y75" s="51">
        <f t="shared" si="9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7"/>
      <c r="P76" s="50"/>
      <c r="Q76" s="50"/>
      <c r="R76" s="50"/>
      <c r="S76" s="50"/>
      <c r="T76" s="51">
        <f t="shared" ref="T76:X106" si="10">IF($N76="Pending",0,$N76*O76)</f>
        <v>0</v>
      </c>
      <c r="U76" s="51">
        <f t="shared" si="10"/>
        <v>0</v>
      </c>
      <c r="V76" s="51">
        <f t="shared" si="10"/>
        <v>0</v>
      </c>
      <c r="W76" s="51">
        <f t="shared" si="10"/>
        <v>0</v>
      </c>
      <c r="X76" s="51">
        <f t="shared" si="10"/>
        <v>0</v>
      </c>
      <c r="Y76" s="51">
        <f t="shared" si="9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7"/>
      <c r="P77" s="50"/>
      <c r="Q77" s="50"/>
      <c r="R77" s="50"/>
      <c r="S77" s="50"/>
      <c r="T77" s="51">
        <f t="shared" si="10"/>
        <v>0</v>
      </c>
      <c r="U77" s="51">
        <f t="shared" si="10"/>
        <v>0</v>
      </c>
      <c r="V77" s="51">
        <f t="shared" si="10"/>
        <v>0</v>
      </c>
      <c r="W77" s="51">
        <f t="shared" si="10"/>
        <v>0</v>
      </c>
      <c r="X77" s="51">
        <f t="shared" si="10"/>
        <v>0</v>
      </c>
      <c r="Y77" s="51">
        <f t="shared" si="9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7"/>
      <c r="P78" s="50"/>
      <c r="Q78" s="50"/>
      <c r="R78" s="50"/>
      <c r="S78" s="50"/>
      <c r="T78" s="51">
        <f t="shared" si="10"/>
        <v>0</v>
      </c>
      <c r="U78" s="51">
        <f t="shared" si="10"/>
        <v>0</v>
      </c>
      <c r="V78" s="51">
        <f t="shared" si="10"/>
        <v>0</v>
      </c>
      <c r="W78" s="51">
        <f t="shared" si="10"/>
        <v>0</v>
      </c>
      <c r="X78" s="51">
        <f t="shared" si="10"/>
        <v>0</v>
      </c>
      <c r="Y78" s="51">
        <f t="shared" si="9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7"/>
      <c r="P79" s="50"/>
      <c r="Q79" s="50"/>
      <c r="R79" s="50"/>
      <c r="S79" s="50"/>
      <c r="T79" s="51">
        <f t="shared" si="10"/>
        <v>0</v>
      </c>
      <c r="U79" s="51">
        <f t="shared" si="10"/>
        <v>0</v>
      </c>
      <c r="V79" s="51">
        <f t="shared" si="10"/>
        <v>0</v>
      </c>
      <c r="W79" s="51">
        <f t="shared" si="10"/>
        <v>0</v>
      </c>
      <c r="X79" s="51">
        <f t="shared" si="10"/>
        <v>0</v>
      </c>
      <c r="Y79" s="51">
        <f t="shared" si="9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7"/>
      <c r="P80" s="50"/>
      <c r="Q80" s="50"/>
      <c r="R80" s="50"/>
      <c r="S80" s="50"/>
      <c r="T80" s="51">
        <f t="shared" si="10"/>
        <v>0</v>
      </c>
      <c r="U80" s="51">
        <f t="shared" si="10"/>
        <v>0</v>
      </c>
      <c r="V80" s="51">
        <f t="shared" si="10"/>
        <v>0</v>
      </c>
      <c r="W80" s="51">
        <f t="shared" si="10"/>
        <v>0</v>
      </c>
      <c r="X80" s="51">
        <f t="shared" si="10"/>
        <v>0</v>
      </c>
      <c r="Y80" s="51">
        <f t="shared" si="9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7"/>
      <c r="P81" s="50"/>
      <c r="Q81" s="50"/>
      <c r="R81" s="50"/>
      <c r="S81" s="50"/>
      <c r="T81" s="51">
        <f t="shared" si="10"/>
        <v>0</v>
      </c>
      <c r="U81" s="51">
        <f t="shared" si="10"/>
        <v>0</v>
      </c>
      <c r="V81" s="51">
        <f t="shared" si="10"/>
        <v>0</v>
      </c>
      <c r="W81" s="51">
        <f t="shared" si="10"/>
        <v>0</v>
      </c>
      <c r="X81" s="51">
        <f t="shared" si="10"/>
        <v>0</v>
      </c>
      <c r="Y81" s="51">
        <f t="shared" si="9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7"/>
      <c r="P82" s="50"/>
      <c r="Q82" s="50"/>
      <c r="R82" s="50"/>
      <c r="S82" s="50"/>
      <c r="T82" s="51">
        <f t="shared" si="10"/>
        <v>0</v>
      </c>
      <c r="U82" s="51">
        <f t="shared" si="10"/>
        <v>0</v>
      </c>
      <c r="V82" s="51">
        <f t="shared" si="10"/>
        <v>0</v>
      </c>
      <c r="W82" s="51">
        <f t="shared" si="10"/>
        <v>0</v>
      </c>
      <c r="X82" s="51">
        <f t="shared" si="10"/>
        <v>0</v>
      </c>
      <c r="Y82" s="51">
        <f t="shared" si="9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7"/>
      <c r="P83" s="50"/>
      <c r="Q83" s="50"/>
      <c r="R83" s="50"/>
      <c r="S83" s="50"/>
      <c r="T83" s="51">
        <f t="shared" si="10"/>
        <v>0</v>
      </c>
      <c r="U83" s="51">
        <f t="shared" si="10"/>
        <v>0</v>
      </c>
      <c r="V83" s="51">
        <f t="shared" si="10"/>
        <v>0</v>
      </c>
      <c r="W83" s="51">
        <f t="shared" si="10"/>
        <v>0</v>
      </c>
      <c r="X83" s="51">
        <f t="shared" si="10"/>
        <v>0</v>
      </c>
      <c r="Y83" s="51">
        <f t="shared" si="9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7"/>
      <c r="P84" s="50"/>
      <c r="Q84" s="50"/>
      <c r="R84" s="50"/>
      <c r="S84" s="50"/>
      <c r="T84" s="51">
        <f t="shared" si="10"/>
        <v>0</v>
      </c>
      <c r="U84" s="51">
        <f t="shared" si="10"/>
        <v>0</v>
      </c>
      <c r="V84" s="51">
        <f t="shared" si="10"/>
        <v>0</v>
      </c>
      <c r="W84" s="51">
        <f t="shared" si="10"/>
        <v>0</v>
      </c>
      <c r="X84" s="51">
        <f t="shared" si="10"/>
        <v>0</v>
      </c>
      <c r="Y84" s="51">
        <f t="shared" si="9"/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7"/>
      <c r="P85" s="50"/>
      <c r="Q85" s="50"/>
      <c r="R85" s="50"/>
      <c r="S85" s="50"/>
      <c r="T85" s="51">
        <f t="shared" si="10"/>
        <v>0</v>
      </c>
      <c r="U85" s="51">
        <f t="shared" si="10"/>
        <v>0</v>
      </c>
      <c r="V85" s="51">
        <f t="shared" si="10"/>
        <v>0</v>
      </c>
      <c r="W85" s="51">
        <f t="shared" si="10"/>
        <v>0</v>
      </c>
      <c r="X85" s="51">
        <f t="shared" si="10"/>
        <v>0</v>
      </c>
      <c r="Y85" s="51">
        <f t="shared" si="9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7"/>
      <c r="P86" s="50"/>
      <c r="Q86" s="50"/>
      <c r="R86" s="50"/>
      <c r="S86" s="50"/>
      <c r="T86" s="51">
        <f t="shared" si="10"/>
        <v>0</v>
      </c>
      <c r="U86" s="51">
        <f t="shared" si="10"/>
        <v>0</v>
      </c>
      <c r="V86" s="51">
        <f t="shared" si="10"/>
        <v>0</v>
      </c>
      <c r="W86" s="51">
        <f t="shared" si="10"/>
        <v>0</v>
      </c>
      <c r="X86" s="51">
        <f t="shared" si="10"/>
        <v>0</v>
      </c>
      <c r="Y86" s="51">
        <f t="shared" si="9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7"/>
      <c r="P87" s="50"/>
      <c r="Q87" s="50"/>
      <c r="R87" s="50"/>
      <c r="S87" s="50"/>
      <c r="T87" s="51">
        <f t="shared" si="10"/>
        <v>0</v>
      </c>
      <c r="U87" s="51">
        <f t="shared" si="10"/>
        <v>0</v>
      </c>
      <c r="V87" s="51">
        <f t="shared" si="10"/>
        <v>0</v>
      </c>
      <c r="W87" s="51">
        <f t="shared" si="10"/>
        <v>0</v>
      </c>
      <c r="X87" s="51">
        <f t="shared" si="10"/>
        <v>0</v>
      </c>
      <c r="Y87" s="51">
        <f t="shared" si="9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7"/>
      <c r="P88" s="50"/>
      <c r="Q88" s="50"/>
      <c r="R88" s="50"/>
      <c r="S88" s="50"/>
      <c r="T88" s="51">
        <f t="shared" si="10"/>
        <v>0</v>
      </c>
      <c r="U88" s="51">
        <f t="shared" si="10"/>
        <v>0</v>
      </c>
      <c r="V88" s="51">
        <f t="shared" si="10"/>
        <v>0</v>
      </c>
      <c r="W88" s="51">
        <f t="shared" si="10"/>
        <v>0</v>
      </c>
      <c r="X88" s="51">
        <f t="shared" si="10"/>
        <v>0</v>
      </c>
      <c r="Y88" s="51">
        <f t="shared" si="9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7"/>
      <c r="P89" s="50"/>
      <c r="Q89" s="50"/>
      <c r="R89" s="50"/>
      <c r="S89" s="50"/>
      <c r="T89" s="51">
        <f t="shared" si="10"/>
        <v>0</v>
      </c>
      <c r="U89" s="51">
        <f t="shared" si="10"/>
        <v>0</v>
      </c>
      <c r="V89" s="51">
        <f t="shared" si="10"/>
        <v>0</v>
      </c>
      <c r="W89" s="51">
        <f t="shared" si="10"/>
        <v>0</v>
      </c>
      <c r="X89" s="51">
        <f t="shared" si="10"/>
        <v>0</v>
      </c>
      <c r="Y89" s="51">
        <f t="shared" si="9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7"/>
      <c r="P90" s="50"/>
      <c r="Q90" s="50"/>
      <c r="R90" s="50"/>
      <c r="S90" s="50"/>
      <c r="T90" s="51">
        <f t="shared" si="10"/>
        <v>0</v>
      </c>
      <c r="U90" s="51">
        <f t="shared" si="10"/>
        <v>0</v>
      </c>
      <c r="V90" s="51">
        <f t="shared" si="10"/>
        <v>0</v>
      </c>
      <c r="W90" s="51">
        <f t="shared" si="10"/>
        <v>0</v>
      </c>
      <c r="X90" s="51">
        <f t="shared" si="10"/>
        <v>0</v>
      </c>
      <c r="Y90" s="51">
        <f t="shared" si="9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7"/>
      <c r="P91" s="50"/>
      <c r="Q91" s="50"/>
      <c r="R91" s="50"/>
      <c r="S91" s="50"/>
      <c r="T91" s="51">
        <f t="shared" si="10"/>
        <v>0</v>
      </c>
      <c r="U91" s="51">
        <f t="shared" si="10"/>
        <v>0</v>
      </c>
      <c r="V91" s="51">
        <f t="shared" si="10"/>
        <v>0</v>
      </c>
      <c r="W91" s="51">
        <f t="shared" si="10"/>
        <v>0</v>
      </c>
      <c r="X91" s="51">
        <f t="shared" si="10"/>
        <v>0</v>
      </c>
      <c r="Y91" s="51">
        <f t="shared" si="9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7"/>
      <c r="P92" s="50"/>
      <c r="Q92" s="50"/>
      <c r="R92" s="50"/>
      <c r="S92" s="50"/>
      <c r="T92" s="51">
        <f t="shared" si="10"/>
        <v>0</v>
      </c>
      <c r="U92" s="51">
        <f t="shared" si="10"/>
        <v>0</v>
      </c>
      <c r="V92" s="51">
        <f t="shared" si="10"/>
        <v>0</v>
      </c>
      <c r="W92" s="51">
        <f t="shared" si="10"/>
        <v>0</v>
      </c>
      <c r="X92" s="51">
        <f t="shared" si="10"/>
        <v>0</v>
      </c>
      <c r="Y92" s="51">
        <f t="shared" si="9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7"/>
      <c r="P93" s="50"/>
      <c r="Q93" s="50"/>
      <c r="R93" s="50"/>
      <c r="S93" s="50"/>
      <c r="T93" s="51">
        <f t="shared" si="10"/>
        <v>0</v>
      </c>
      <c r="U93" s="51">
        <f t="shared" si="10"/>
        <v>0</v>
      </c>
      <c r="V93" s="51">
        <f t="shared" si="10"/>
        <v>0</v>
      </c>
      <c r="W93" s="51">
        <f t="shared" si="10"/>
        <v>0</v>
      </c>
      <c r="X93" s="51">
        <f t="shared" si="10"/>
        <v>0</v>
      </c>
      <c r="Y93" s="51">
        <f t="shared" si="9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7"/>
      <c r="P94" s="50"/>
      <c r="Q94" s="50"/>
      <c r="R94" s="50"/>
      <c r="S94" s="50"/>
      <c r="T94" s="51">
        <f t="shared" si="10"/>
        <v>0</v>
      </c>
      <c r="U94" s="51">
        <f t="shared" si="10"/>
        <v>0</v>
      </c>
      <c r="V94" s="51">
        <f t="shared" si="10"/>
        <v>0</v>
      </c>
      <c r="W94" s="51">
        <f t="shared" si="10"/>
        <v>0</v>
      </c>
      <c r="X94" s="51">
        <f t="shared" si="10"/>
        <v>0</v>
      </c>
      <c r="Y94" s="51">
        <f t="shared" si="9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7"/>
      <c r="P95" s="50"/>
      <c r="Q95" s="50"/>
      <c r="R95" s="50"/>
      <c r="S95" s="50"/>
      <c r="T95" s="51">
        <f t="shared" si="10"/>
        <v>0</v>
      </c>
      <c r="U95" s="51">
        <f t="shared" si="10"/>
        <v>0</v>
      </c>
      <c r="V95" s="51">
        <f t="shared" si="10"/>
        <v>0</v>
      </c>
      <c r="W95" s="51">
        <f t="shared" si="10"/>
        <v>0</v>
      </c>
      <c r="X95" s="51">
        <f t="shared" si="10"/>
        <v>0</v>
      </c>
      <c r="Y95" s="51">
        <f t="shared" si="9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7"/>
      <c r="P96" s="50"/>
      <c r="Q96" s="50"/>
      <c r="R96" s="50"/>
      <c r="S96" s="50"/>
      <c r="T96" s="51">
        <f t="shared" si="10"/>
        <v>0</v>
      </c>
      <c r="U96" s="51">
        <f t="shared" si="10"/>
        <v>0</v>
      </c>
      <c r="V96" s="51">
        <f t="shared" si="10"/>
        <v>0</v>
      </c>
      <c r="W96" s="51">
        <f t="shared" si="10"/>
        <v>0</v>
      </c>
      <c r="X96" s="51">
        <f t="shared" si="10"/>
        <v>0</v>
      </c>
      <c r="Y96" s="51">
        <f t="shared" si="9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7"/>
      <c r="P97" s="50"/>
      <c r="Q97" s="50"/>
      <c r="R97" s="50"/>
      <c r="S97" s="50"/>
      <c r="T97" s="51">
        <f t="shared" si="10"/>
        <v>0</v>
      </c>
      <c r="U97" s="51">
        <f t="shared" si="10"/>
        <v>0</v>
      </c>
      <c r="V97" s="51">
        <f t="shared" si="10"/>
        <v>0</v>
      </c>
      <c r="W97" s="51">
        <f t="shared" si="10"/>
        <v>0</v>
      </c>
      <c r="X97" s="51">
        <f t="shared" si="10"/>
        <v>0</v>
      </c>
      <c r="Y97" s="51">
        <f t="shared" si="9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7"/>
      <c r="P98" s="50"/>
      <c r="Q98" s="50"/>
      <c r="R98" s="50"/>
      <c r="S98" s="50"/>
      <c r="T98" s="51">
        <f t="shared" si="10"/>
        <v>0</v>
      </c>
      <c r="U98" s="51">
        <f t="shared" si="10"/>
        <v>0</v>
      </c>
      <c r="V98" s="51">
        <f t="shared" si="10"/>
        <v>0</v>
      </c>
      <c r="W98" s="51">
        <f t="shared" si="10"/>
        <v>0</v>
      </c>
      <c r="X98" s="51">
        <f t="shared" si="10"/>
        <v>0</v>
      </c>
      <c r="Y98" s="51">
        <f t="shared" si="9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7"/>
      <c r="P99" s="50"/>
      <c r="Q99" s="50"/>
      <c r="R99" s="50"/>
      <c r="S99" s="50"/>
      <c r="T99" s="51">
        <f t="shared" si="10"/>
        <v>0</v>
      </c>
      <c r="U99" s="51">
        <f t="shared" si="10"/>
        <v>0</v>
      </c>
      <c r="V99" s="51">
        <f t="shared" si="10"/>
        <v>0</v>
      </c>
      <c r="W99" s="51">
        <f t="shared" si="10"/>
        <v>0</v>
      </c>
      <c r="X99" s="51">
        <f t="shared" si="10"/>
        <v>0</v>
      </c>
      <c r="Y99" s="51">
        <f t="shared" si="9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7"/>
      <c r="P100" s="50"/>
      <c r="Q100" s="50"/>
      <c r="R100" s="50"/>
      <c r="S100" s="50"/>
      <c r="T100" s="51">
        <f t="shared" si="10"/>
        <v>0</v>
      </c>
      <c r="U100" s="51">
        <f t="shared" si="10"/>
        <v>0</v>
      </c>
      <c r="V100" s="51">
        <f t="shared" si="10"/>
        <v>0</v>
      </c>
      <c r="W100" s="51">
        <f t="shared" si="10"/>
        <v>0</v>
      </c>
      <c r="X100" s="51">
        <f t="shared" si="10"/>
        <v>0</v>
      </c>
      <c r="Y100" s="51">
        <f t="shared" si="9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7"/>
      <c r="P101" s="50"/>
      <c r="Q101" s="50"/>
      <c r="R101" s="50"/>
      <c r="S101" s="50"/>
      <c r="T101" s="51">
        <f t="shared" si="10"/>
        <v>0</v>
      </c>
      <c r="U101" s="51">
        <f t="shared" si="10"/>
        <v>0</v>
      </c>
      <c r="V101" s="51">
        <f t="shared" si="10"/>
        <v>0</v>
      </c>
      <c r="W101" s="51">
        <f t="shared" si="10"/>
        <v>0</v>
      </c>
      <c r="X101" s="51">
        <f t="shared" si="10"/>
        <v>0</v>
      </c>
      <c r="Y101" s="51">
        <f t="shared" si="9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7"/>
      <c r="P102" s="50"/>
      <c r="Q102" s="50"/>
      <c r="R102" s="50"/>
      <c r="S102" s="50"/>
      <c r="T102" s="51">
        <f t="shared" si="10"/>
        <v>0</v>
      </c>
      <c r="U102" s="51">
        <f t="shared" si="10"/>
        <v>0</v>
      </c>
      <c r="V102" s="51">
        <f t="shared" si="10"/>
        <v>0</v>
      </c>
      <c r="W102" s="51">
        <f t="shared" si="10"/>
        <v>0</v>
      </c>
      <c r="X102" s="51">
        <f t="shared" si="10"/>
        <v>0</v>
      </c>
      <c r="Y102" s="51">
        <f t="shared" si="9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7"/>
      <c r="P103" s="50"/>
      <c r="Q103" s="50"/>
      <c r="R103" s="50"/>
      <c r="S103" s="50"/>
      <c r="T103" s="51">
        <f t="shared" si="10"/>
        <v>0</v>
      </c>
      <c r="U103" s="51">
        <f t="shared" si="10"/>
        <v>0</v>
      </c>
      <c r="V103" s="51">
        <f t="shared" si="10"/>
        <v>0</v>
      </c>
      <c r="W103" s="51">
        <f t="shared" si="10"/>
        <v>0</v>
      </c>
      <c r="X103" s="51">
        <f t="shared" si="10"/>
        <v>0</v>
      </c>
      <c r="Y103" s="51">
        <f t="shared" si="9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7"/>
      <c r="P104" s="50"/>
      <c r="Q104" s="50"/>
      <c r="R104" s="50"/>
      <c r="S104" s="50"/>
      <c r="T104" s="51">
        <f t="shared" si="10"/>
        <v>0</v>
      </c>
      <c r="U104" s="51">
        <f t="shared" si="10"/>
        <v>0</v>
      </c>
      <c r="V104" s="51">
        <f t="shared" si="10"/>
        <v>0</v>
      </c>
      <c r="W104" s="51">
        <f t="shared" si="10"/>
        <v>0</v>
      </c>
      <c r="X104" s="51">
        <f t="shared" si="10"/>
        <v>0</v>
      </c>
      <c r="Y104" s="51">
        <f t="shared" si="9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7"/>
      <c r="P105" s="50"/>
      <c r="Q105" s="50"/>
      <c r="R105" s="50"/>
      <c r="S105" s="50"/>
      <c r="T105" s="51">
        <f t="shared" si="10"/>
        <v>0</v>
      </c>
      <c r="U105" s="51">
        <f t="shared" si="10"/>
        <v>0</v>
      </c>
      <c r="V105" s="51">
        <f t="shared" si="10"/>
        <v>0</v>
      </c>
      <c r="W105" s="51">
        <f t="shared" si="10"/>
        <v>0</v>
      </c>
      <c r="X105" s="51">
        <f t="shared" si="10"/>
        <v>0</v>
      </c>
      <c r="Y105" s="51">
        <f t="shared" si="9"/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7"/>
      <c r="P106" s="50"/>
      <c r="Q106" s="50"/>
      <c r="R106" s="50"/>
      <c r="S106" s="50"/>
      <c r="T106" s="51">
        <f t="shared" si="10"/>
        <v>0</v>
      </c>
      <c r="U106" s="51">
        <f t="shared" si="10"/>
        <v>0</v>
      </c>
      <c r="V106" s="51">
        <f t="shared" si="10"/>
        <v>0</v>
      </c>
      <c r="W106" s="51">
        <f t="shared" si="10"/>
        <v>0</v>
      </c>
      <c r="X106" s="51">
        <f t="shared" si="10"/>
        <v>0</v>
      </c>
      <c r="Y106" s="51">
        <f t="shared" si="9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137"/>
      <c r="B108" s="137"/>
      <c r="C108" s="39"/>
      <c r="D108" s="39"/>
      <c r="E108" s="39"/>
      <c r="F108" s="39"/>
      <c r="G108" s="39"/>
      <c r="H108" s="39"/>
      <c r="I108" s="38"/>
      <c r="J108" s="38"/>
      <c r="K108" s="68"/>
      <c r="L108" s="38"/>
      <c r="M108" s="38"/>
      <c r="N108" s="38"/>
      <c r="O108" s="68"/>
      <c r="P108" s="32"/>
      <c r="Q108" s="32"/>
      <c r="R108" s="32"/>
      <c r="S108" s="69" t="s">
        <v>110</v>
      </c>
      <c r="T108" s="69">
        <f>SUM(T7:T106)</f>
        <v>0</v>
      </c>
      <c r="U108" s="69">
        <f t="shared" ref="U108:Y108" si="11">SUM(U7:U106)</f>
        <v>4080000</v>
      </c>
      <c r="V108" s="69">
        <f t="shared" si="11"/>
        <v>4080000</v>
      </c>
      <c r="W108" s="69">
        <f t="shared" si="11"/>
        <v>0</v>
      </c>
      <c r="X108" s="69">
        <f t="shared" si="11"/>
        <v>0</v>
      </c>
      <c r="Y108" s="69">
        <f t="shared" si="11"/>
        <v>8160000</v>
      </c>
      <c r="Z108" s="38"/>
      <c r="AA108" s="38"/>
    </row>
    <row r="109" spans="1:31" x14ac:dyDescent="0.25">
      <c r="C109" s="39"/>
      <c r="M109" s="38"/>
    </row>
    <row r="110" spans="1:31" x14ac:dyDescent="0.25">
      <c r="T110" s="145" t="str">
        <f t="shared" ref="T110:Y110" si="12">T6</f>
        <v>Cost estimate 2024</v>
      </c>
      <c r="U110" s="145" t="str">
        <f t="shared" si="12"/>
        <v>Cost estimate 2025</v>
      </c>
      <c r="V110" s="145" t="str">
        <f t="shared" si="12"/>
        <v>Cost estimate 2026</v>
      </c>
      <c r="W110" s="145" t="str">
        <f t="shared" si="12"/>
        <v>Cost estimate 2027</v>
      </c>
      <c r="X110" s="145" t="str">
        <f t="shared" si="12"/>
        <v>Cost estimate 2028</v>
      </c>
      <c r="Y110" s="145" t="str">
        <f t="shared" si="12"/>
        <v>TotalOver5Years</v>
      </c>
      <c r="Z110" s="191">
        <f>SUM(Y111:Y133)</f>
        <v>8160000</v>
      </c>
      <c r="AA110"/>
    </row>
    <row r="111" spans="1:31" x14ac:dyDescent="0.25">
      <c r="S111" s="145" t="str">
        <f>'Basic Input for Tool'!$D65</f>
        <v>Meeting</v>
      </c>
      <c r="T111" s="146">
        <f>SUMIF($Z$7:$Z$106,$S111,T$7:T$106)</f>
        <v>0</v>
      </c>
      <c r="U111" s="146">
        <f t="shared" ref="U111:Y126" si="13">SUMIF($Z$7:$Z$106,$S111,U$7:U$106)</f>
        <v>0</v>
      </c>
      <c r="V111" s="146">
        <f t="shared" si="13"/>
        <v>0</v>
      </c>
      <c r="W111" s="146">
        <f t="shared" si="13"/>
        <v>0</v>
      </c>
      <c r="X111" s="146">
        <f t="shared" si="13"/>
        <v>0</v>
      </c>
      <c r="Y111" s="146">
        <f t="shared" si="13"/>
        <v>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ref="T112:Y133" si="14">SUMIF($Z$7:$Z$106,$S112,T$7:T$106)</f>
        <v>0</v>
      </c>
      <c r="U112" s="146">
        <f t="shared" si="13"/>
        <v>0</v>
      </c>
      <c r="V112" s="146">
        <f t="shared" si="13"/>
        <v>0</v>
      </c>
      <c r="W112" s="146">
        <f t="shared" si="13"/>
        <v>0</v>
      </c>
      <c r="X112" s="146">
        <f t="shared" si="13"/>
        <v>0</v>
      </c>
      <c r="Y112" s="146">
        <f t="shared" si="13"/>
        <v>0</v>
      </c>
      <c r="Z112"/>
      <c r="AA112"/>
    </row>
    <row r="113" spans="1:28" x14ac:dyDescent="0.25">
      <c r="S113" s="145" t="str">
        <f>'Basic Input for Tool'!$D67</f>
        <v>Workshop</v>
      </c>
      <c r="T113" s="146">
        <f t="shared" si="14"/>
        <v>0</v>
      </c>
      <c r="U113" s="146">
        <f t="shared" si="13"/>
        <v>0</v>
      </c>
      <c r="V113" s="146">
        <f t="shared" si="13"/>
        <v>0</v>
      </c>
      <c r="W113" s="146">
        <f t="shared" si="13"/>
        <v>0</v>
      </c>
      <c r="X113" s="146">
        <f t="shared" si="13"/>
        <v>0</v>
      </c>
      <c r="Y113" s="146">
        <f t="shared" si="13"/>
        <v>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14"/>
        <v>0</v>
      </c>
      <c r="U114" s="146">
        <f t="shared" si="13"/>
        <v>0</v>
      </c>
      <c r="V114" s="146">
        <f t="shared" si="13"/>
        <v>0</v>
      </c>
      <c r="W114" s="146">
        <f t="shared" si="13"/>
        <v>0</v>
      </c>
      <c r="X114" s="146">
        <f t="shared" si="13"/>
        <v>0</v>
      </c>
      <c r="Y114" s="146">
        <f t="shared" si="13"/>
        <v>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14"/>
        <v>0</v>
      </c>
      <c r="U115" s="146">
        <f t="shared" si="13"/>
        <v>0</v>
      </c>
      <c r="V115" s="146">
        <f t="shared" si="13"/>
        <v>0</v>
      </c>
      <c r="W115" s="146">
        <f t="shared" si="13"/>
        <v>0</v>
      </c>
      <c r="X115" s="146">
        <f t="shared" si="13"/>
        <v>0</v>
      </c>
      <c r="Y115" s="146">
        <f t="shared" si="13"/>
        <v>0</v>
      </c>
      <c r="Z115"/>
      <c r="AA115"/>
      <c r="AB115"/>
    </row>
    <row r="116" spans="1:28" s="37" customFormat="1" x14ac:dyDescent="0.25">
      <c r="A116" s="141"/>
      <c r="B116" s="141"/>
      <c r="C116" s="52"/>
      <c r="S116" s="145" t="str">
        <f>'Basic Input for Tool'!$D70</f>
        <v>Construction</v>
      </c>
      <c r="T116" s="146">
        <f t="shared" si="14"/>
        <v>0</v>
      </c>
      <c r="U116" s="146">
        <f t="shared" si="13"/>
        <v>0</v>
      </c>
      <c r="V116" s="146">
        <f t="shared" si="13"/>
        <v>0</v>
      </c>
      <c r="W116" s="146">
        <f t="shared" si="13"/>
        <v>0</v>
      </c>
      <c r="X116" s="146">
        <f t="shared" si="13"/>
        <v>0</v>
      </c>
      <c r="Y116" s="146">
        <f t="shared" si="13"/>
        <v>0</v>
      </c>
      <c r="Z116"/>
      <c r="AA116"/>
      <c r="AB116"/>
    </row>
    <row r="117" spans="1:28" s="37" customFormat="1" x14ac:dyDescent="0.25">
      <c r="A117" s="141"/>
      <c r="B117" s="141"/>
      <c r="C117" s="52"/>
      <c r="S117" s="145" t="str">
        <f>'Basic Input for Tool'!$D71</f>
        <v>Consultancy</v>
      </c>
      <c r="T117" s="146">
        <f t="shared" si="14"/>
        <v>0</v>
      </c>
      <c r="U117" s="146">
        <f t="shared" si="13"/>
        <v>0</v>
      </c>
      <c r="V117" s="146">
        <f t="shared" si="13"/>
        <v>0</v>
      </c>
      <c r="W117" s="146">
        <f t="shared" si="13"/>
        <v>0</v>
      </c>
      <c r="X117" s="146">
        <f t="shared" si="13"/>
        <v>0</v>
      </c>
      <c r="Y117" s="146">
        <f t="shared" si="13"/>
        <v>0</v>
      </c>
      <c r="Z117"/>
      <c r="AA117"/>
      <c r="AB117"/>
    </row>
    <row r="118" spans="1:28" s="37" customFormat="1" x14ac:dyDescent="0.25">
      <c r="A118" s="141"/>
      <c r="B118" s="141"/>
      <c r="C118" s="52"/>
      <c r="S118" s="145" t="str">
        <f>'Basic Input for Tool'!$D72</f>
        <v>Evaluation</v>
      </c>
      <c r="T118" s="146">
        <f t="shared" si="14"/>
        <v>0</v>
      </c>
      <c r="U118" s="146">
        <f t="shared" si="13"/>
        <v>0</v>
      </c>
      <c r="V118" s="146">
        <f t="shared" si="13"/>
        <v>0</v>
      </c>
      <c r="W118" s="146">
        <f t="shared" si="13"/>
        <v>0</v>
      </c>
      <c r="X118" s="146">
        <f t="shared" si="13"/>
        <v>0</v>
      </c>
      <c r="Y118" s="146">
        <f t="shared" si="13"/>
        <v>0</v>
      </c>
      <c r="Z118"/>
      <c r="AA118"/>
      <c r="AB118"/>
    </row>
    <row r="119" spans="1:28" s="37" customFormat="1" x14ac:dyDescent="0.25">
      <c r="A119" s="141"/>
      <c r="B119" s="141"/>
      <c r="C119" s="52"/>
      <c r="S119" s="145" t="str">
        <f>'Basic Input for Tool'!$D73</f>
        <v>Field visit</v>
      </c>
      <c r="T119" s="146">
        <f t="shared" si="14"/>
        <v>0</v>
      </c>
      <c r="U119" s="146">
        <f t="shared" si="13"/>
        <v>0</v>
      </c>
      <c r="V119" s="146">
        <f t="shared" si="13"/>
        <v>0</v>
      </c>
      <c r="W119" s="146">
        <f t="shared" si="13"/>
        <v>0</v>
      </c>
      <c r="X119" s="146">
        <f t="shared" si="13"/>
        <v>0</v>
      </c>
      <c r="Y119" s="146">
        <f t="shared" si="13"/>
        <v>0</v>
      </c>
      <c r="Z119"/>
      <c r="AA119"/>
      <c r="AB119"/>
    </row>
    <row r="120" spans="1:28" x14ac:dyDescent="0.25">
      <c r="S120" s="145" t="str">
        <f>'Basic Input for Tool'!$D74</f>
        <v>Human resources</v>
      </c>
      <c r="T120" s="146">
        <f t="shared" si="14"/>
        <v>0</v>
      </c>
      <c r="U120" s="146">
        <f t="shared" si="13"/>
        <v>4080000</v>
      </c>
      <c r="V120" s="146">
        <f t="shared" si="13"/>
        <v>4080000</v>
      </c>
      <c r="W120" s="146">
        <f t="shared" si="13"/>
        <v>0</v>
      </c>
      <c r="X120" s="146">
        <f t="shared" si="13"/>
        <v>0</v>
      </c>
      <c r="Y120" s="146">
        <f t="shared" si="13"/>
        <v>8160000</v>
      </c>
      <c r="Z120"/>
      <c r="AA120"/>
    </row>
    <row r="121" spans="1:28" x14ac:dyDescent="0.25">
      <c r="S121" s="145" t="str">
        <f>'Basic Input for Tool'!$D75</f>
        <v>Infrastructure</v>
      </c>
      <c r="T121" s="146">
        <f t="shared" si="14"/>
        <v>0</v>
      </c>
      <c r="U121" s="146">
        <f t="shared" si="13"/>
        <v>0</v>
      </c>
      <c r="V121" s="146">
        <f t="shared" si="13"/>
        <v>0</v>
      </c>
      <c r="W121" s="146">
        <f t="shared" si="13"/>
        <v>0</v>
      </c>
      <c r="X121" s="146">
        <f t="shared" si="13"/>
        <v>0</v>
      </c>
      <c r="Y121" s="146">
        <f t="shared" si="13"/>
        <v>0</v>
      </c>
      <c r="Z121"/>
      <c r="AA121"/>
    </row>
    <row r="122" spans="1:28" x14ac:dyDescent="0.25">
      <c r="S122" s="145" t="str">
        <f>'Basic Input for Tool'!$D76</f>
        <v>Document reproduction/printing</v>
      </c>
      <c r="T122" s="146">
        <f t="shared" si="14"/>
        <v>0</v>
      </c>
      <c r="U122" s="146">
        <f t="shared" si="13"/>
        <v>0</v>
      </c>
      <c r="V122" s="146">
        <f t="shared" si="13"/>
        <v>0</v>
      </c>
      <c r="W122" s="146">
        <f t="shared" si="13"/>
        <v>0</v>
      </c>
      <c r="X122" s="146">
        <f t="shared" si="13"/>
        <v>0</v>
      </c>
      <c r="Y122" s="146">
        <f t="shared" si="13"/>
        <v>0</v>
      </c>
      <c r="Z122"/>
      <c r="AA122"/>
    </row>
    <row r="123" spans="1:28" x14ac:dyDescent="0.25">
      <c r="S123" s="145" t="str">
        <f>'Basic Input for Tool'!$D77</f>
        <v>Procurement</v>
      </c>
      <c r="T123" s="146">
        <f t="shared" si="14"/>
        <v>0</v>
      </c>
      <c r="U123" s="146">
        <f t="shared" si="13"/>
        <v>0</v>
      </c>
      <c r="V123" s="146">
        <f t="shared" si="13"/>
        <v>0</v>
      </c>
      <c r="W123" s="146">
        <f t="shared" si="13"/>
        <v>0</v>
      </c>
      <c r="X123" s="146">
        <f t="shared" si="13"/>
        <v>0</v>
      </c>
      <c r="Y123" s="146">
        <f t="shared" si="13"/>
        <v>0</v>
      </c>
      <c r="Z123"/>
      <c r="AA123"/>
    </row>
    <row r="124" spans="1:28" x14ac:dyDescent="0.25">
      <c r="S124" s="145" t="str">
        <f>'Basic Input for Tool'!$D78</f>
        <v>Services</v>
      </c>
      <c r="T124" s="146">
        <f t="shared" si="14"/>
        <v>0</v>
      </c>
      <c r="U124" s="146">
        <f t="shared" si="13"/>
        <v>0</v>
      </c>
      <c r="V124" s="146">
        <f t="shared" si="13"/>
        <v>0</v>
      </c>
      <c r="W124" s="146">
        <f t="shared" si="13"/>
        <v>0</v>
      </c>
      <c r="X124" s="146">
        <f t="shared" si="13"/>
        <v>0</v>
      </c>
      <c r="Y124" s="146">
        <f t="shared" si="13"/>
        <v>0</v>
      </c>
      <c r="Z124"/>
      <c r="AA124"/>
    </row>
    <row r="125" spans="1:28" x14ac:dyDescent="0.25">
      <c r="S125" s="145" t="str">
        <f>'Basic Input for Tool'!$D79</f>
        <v>Simulation exercises</v>
      </c>
      <c r="T125" s="146">
        <f t="shared" si="14"/>
        <v>0</v>
      </c>
      <c r="U125" s="146">
        <f t="shared" si="13"/>
        <v>0</v>
      </c>
      <c r="V125" s="146">
        <f t="shared" si="13"/>
        <v>0</v>
      </c>
      <c r="W125" s="146">
        <f t="shared" si="13"/>
        <v>0</v>
      </c>
      <c r="X125" s="146">
        <f t="shared" si="13"/>
        <v>0</v>
      </c>
      <c r="Y125" s="146">
        <f t="shared" si="13"/>
        <v>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si="14"/>
        <v>0</v>
      </c>
      <c r="U126" s="146">
        <f t="shared" si="13"/>
        <v>0</v>
      </c>
      <c r="V126" s="146">
        <f t="shared" si="13"/>
        <v>0</v>
      </c>
      <c r="W126" s="146">
        <f t="shared" si="13"/>
        <v>0</v>
      </c>
      <c r="X126" s="146">
        <f t="shared" si="13"/>
        <v>0</v>
      </c>
      <c r="Y126" s="146">
        <f t="shared" si="13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14"/>
        <v>0</v>
      </c>
      <c r="U127" s="146">
        <f t="shared" si="14"/>
        <v>0</v>
      </c>
      <c r="V127" s="146">
        <f t="shared" si="14"/>
        <v>0</v>
      </c>
      <c r="W127" s="146">
        <f t="shared" si="14"/>
        <v>0</v>
      </c>
      <c r="X127" s="146">
        <f t="shared" si="14"/>
        <v>0</v>
      </c>
      <c r="Y127" s="146">
        <f t="shared" si="14"/>
        <v>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14"/>
        <v>0</v>
      </c>
      <c r="U128" s="146">
        <f t="shared" si="14"/>
        <v>0</v>
      </c>
      <c r="V128" s="146">
        <f t="shared" si="14"/>
        <v>0</v>
      </c>
      <c r="W128" s="146">
        <f t="shared" si="14"/>
        <v>0</v>
      </c>
      <c r="X128" s="146">
        <f t="shared" si="14"/>
        <v>0</v>
      </c>
      <c r="Y128" s="146">
        <f t="shared" si="14"/>
        <v>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14"/>
        <v>0</v>
      </c>
      <c r="U129" s="146">
        <f t="shared" si="14"/>
        <v>0</v>
      </c>
      <c r="V129" s="146">
        <f t="shared" si="14"/>
        <v>0</v>
      </c>
      <c r="W129" s="146">
        <f t="shared" si="14"/>
        <v>0</v>
      </c>
      <c r="X129" s="146">
        <f t="shared" si="14"/>
        <v>0</v>
      </c>
      <c r="Y129" s="146">
        <f t="shared" si="14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14"/>
        <v>0</v>
      </c>
      <c r="U130" s="146">
        <f t="shared" si="14"/>
        <v>0</v>
      </c>
      <c r="V130" s="146">
        <f t="shared" si="14"/>
        <v>0</v>
      </c>
      <c r="W130" s="146">
        <f t="shared" si="14"/>
        <v>0</v>
      </c>
      <c r="X130" s="146">
        <f t="shared" si="14"/>
        <v>0</v>
      </c>
      <c r="Y130" s="146">
        <f t="shared" si="14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14"/>
        <v>0</v>
      </c>
      <c r="U131" s="146">
        <f t="shared" si="14"/>
        <v>0</v>
      </c>
      <c r="V131" s="146">
        <f t="shared" si="14"/>
        <v>0</v>
      </c>
      <c r="W131" s="146">
        <f t="shared" si="14"/>
        <v>0</v>
      </c>
      <c r="X131" s="146">
        <f t="shared" si="14"/>
        <v>0</v>
      </c>
      <c r="Y131" s="146">
        <f t="shared" si="14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14"/>
        <v>0</v>
      </c>
      <c r="U132" s="146">
        <f t="shared" si="14"/>
        <v>0</v>
      </c>
      <c r="V132" s="146">
        <f t="shared" si="14"/>
        <v>0</v>
      </c>
      <c r="W132" s="146">
        <f t="shared" si="14"/>
        <v>0</v>
      </c>
      <c r="X132" s="146">
        <f t="shared" si="14"/>
        <v>0</v>
      </c>
      <c r="Y132" s="146">
        <f t="shared" si="14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14"/>
        <v>0</v>
      </c>
      <c r="U133" s="146">
        <f t="shared" si="14"/>
        <v>0</v>
      </c>
      <c r="V133" s="146">
        <f t="shared" si="14"/>
        <v>0</v>
      </c>
      <c r="W133" s="146">
        <f t="shared" si="14"/>
        <v>0</v>
      </c>
      <c r="X133" s="146">
        <f t="shared" si="14"/>
        <v>0</v>
      </c>
      <c r="Y133" s="146">
        <f t="shared" si="14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15">T6</f>
        <v>Cost estimate 2024</v>
      </c>
      <c r="U136" s="145" t="str">
        <f t="shared" si="15"/>
        <v>Cost estimate 2025</v>
      </c>
      <c r="V136" s="145" t="str">
        <f t="shared" si="15"/>
        <v>Cost estimate 2026</v>
      </c>
      <c r="W136" s="145" t="str">
        <f t="shared" si="15"/>
        <v>Cost estimate 2027</v>
      </c>
      <c r="X136" s="145" t="str">
        <f t="shared" si="15"/>
        <v>Cost estimate 2028</v>
      </c>
      <c r="Y136" s="145" t="str">
        <f t="shared" si="15"/>
        <v>TotalOver5Years</v>
      </c>
      <c r="Z136" s="191">
        <f>SUM(Y137:Y146)</f>
        <v>8160000</v>
      </c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>SUMIF($AA$7:$AA$106,$S137,T$7:T$106)</f>
        <v>0</v>
      </c>
      <c r="U137" s="146">
        <f t="shared" ref="U137:Y137" si="16">SUMIF($AA$7:$AA$106,$S137,U$7:U$106)</f>
        <v>4080000</v>
      </c>
      <c r="V137" s="146">
        <f t="shared" si="16"/>
        <v>4080000</v>
      </c>
      <c r="W137" s="146">
        <f t="shared" si="16"/>
        <v>0</v>
      </c>
      <c r="X137" s="146">
        <f t="shared" si="16"/>
        <v>0</v>
      </c>
      <c r="Y137" s="146">
        <f t="shared" si="16"/>
        <v>8160000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ref="T138:Y146" si="17">SUMIF($AA$7:$AA$106,$S138,T$7:T$106)</f>
        <v>0</v>
      </c>
      <c r="U138" s="146">
        <f t="shared" si="17"/>
        <v>0</v>
      </c>
      <c r="V138" s="146">
        <f t="shared" si="17"/>
        <v>0</v>
      </c>
      <c r="W138" s="146">
        <f t="shared" si="17"/>
        <v>0</v>
      </c>
      <c r="X138" s="146">
        <f t="shared" si="17"/>
        <v>0</v>
      </c>
      <c r="Y138" s="146">
        <f t="shared" si="17"/>
        <v>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17"/>
        <v>0</v>
      </c>
      <c r="U139" s="146">
        <f t="shared" si="17"/>
        <v>0</v>
      </c>
      <c r="V139" s="146">
        <f t="shared" si="17"/>
        <v>0</v>
      </c>
      <c r="W139" s="146">
        <f t="shared" si="17"/>
        <v>0</v>
      </c>
      <c r="X139" s="146">
        <f t="shared" si="17"/>
        <v>0</v>
      </c>
      <c r="Y139" s="146">
        <f t="shared" si="17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17"/>
        <v>0</v>
      </c>
      <c r="U140" s="146">
        <f t="shared" si="17"/>
        <v>0</v>
      </c>
      <c r="V140" s="146">
        <f t="shared" si="17"/>
        <v>0</v>
      </c>
      <c r="W140" s="146">
        <f t="shared" si="17"/>
        <v>0</v>
      </c>
      <c r="X140" s="146">
        <f t="shared" si="17"/>
        <v>0</v>
      </c>
      <c r="Y140" s="146">
        <f t="shared" si="17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17"/>
        <v>0</v>
      </c>
      <c r="U141" s="146">
        <f t="shared" si="17"/>
        <v>0</v>
      </c>
      <c r="V141" s="146">
        <f t="shared" si="17"/>
        <v>0</v>
      </c>
      <c r="W141" s="146">
        <f t="shared" si="17"/>
        <v>0</v>
      </c>
      <c r="X141" s="146">
        <f t="shared" si="17"/>
        <v>0</v>
      </c>
      <c r="Y141" s="146">
        <f t="shared" si="17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17"/>
        <v>0</v>
      </c>
      <c r="U142" s="146">
        <f t="shared" si="17"/>
        <v>0</v>
      </c>
      <c r="V142" s="146">
        <f t="shared" si="17"/>
        <v>0</v>
      </c>
      <c r="W142" s="146">
        <f t="shared" si="17"/>
        <v>0</v>
      </c>
      <c r="X142" s="146">
        <f t="shared" si="17"/>
        <v>0</v>
      </c>
      <c r="Y142" s="146">
        <f t="shared" si="17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17"/>
        <v>0</v>
      </c>
      <c r="U143" s="146">
        <f t="shared" si="17"/>
        <v>0</v>
      </c>
      <c r="V143" s="146">
        <f t="shared" si="17"/>
        <v>0</v>
      </c>
      <c r="W143" s="146">
        <f t="shared" si="17"/>
        <v>0</v>
      </c>
      <c r="X143" s="146">
        <f t="shared" si="17"/>
        <v>0</v>
      </c>
      <c r="Y143" s="146">
        <f t="shared" si="17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17"/>
        <v>0</v>
      </c>
      <c r="U144" s="146">
        <f t="shared" si="17"/>
        <v>0</v>
      </c>
      <c r="V144" s="146">
        <f t="shared" si="17"/>
        <v>0</v>
      </c>
      <c r="W144" s="146">
        <f t="shared" si="17"/>
        <v>0</v>
      </c>
      <c r="X144" s="146">
        <f t="shared" si="17"/>
        <v>0</v>
      </c>
      <c r="Y144" s="146">
        <f t="shared" si="17"/>
        <v>0</v>
      </c>
      <c r="Z144"/>
      <c r="AA144"/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17"/>
        <v>0</v>
      </c>
      <c r="U145" s="146">
        <f t="shared" si="17"/>
        <v>0</v>
      </c>
      <c r="V145" s="146">
        <f t="shared" si="17"/>
        <v>0</v>
      </c>
      <c r="W145" s="146">
        <f t="shared" si="17"/>
        <v>0</v>
      </c>
      <c r="X145" s="146">
        <f t="shared" si="17"/>
        <v>0</v>
      </c>
      <c r="Y145" s="146">
        <f t="shared" si="17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17"/>
        <v>0</v>
      </c>
      <c r="U146" s="146">
        <f t="shared" si="17"/>
        <v>0</v>
      </c>
      <c r="V146" s="146">
        <f t="shared" si="17"/>
        <v>0</v>
      </c>
      <c r="W146" s="146">
        <f t="shared" si="17"/>
        <v>0</v>
      </c>
      <c r="X146" s="146">
        <f t="shared" si="17"/>
        <v>0</v>
      </c>
      <c r="Y146" s="146">
        <f t="shared" si="17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18">T6</f>
        <v>Cost estimate 2024</v>
      </c>
      <c r="U149" s="145" t="str">
        <f t="shared" si="18"/>
        <v>Cost estimate 2025</v>
      </c>
      <c r="V149" s="145" t="str">
        <f t="shared" si="18"/>
        <v>Cost estimate 2026</v>
      </c>
      <c r="W149" s="145" t="str">
        <f t="shared" si="18"/>
        <v>Cost estimate 2027</v>
      </c>
      <c r="X149" s="145" t="str">
        <f t="shared" si="18"/>
        <v>Cost estimate 2028</v>
      </c>
      <c r="Y149" s="145" t="str">
        <f t="shared" si="18"/>
        <v>TotalOver5Years</v>
      </c>
      <c r="Z149" s="191">
        <f>SUM(Y150:Y153)</f>
        <v>8160000</v>
      </c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>SUMIF($H$7:$H$106,$S150,T$7:T$106)</f>
        <v>0</v>
      </c>
      <c r="U150" s="146">
        <f t="shared" ref="U150:Y150" si="19">SUMIF($H$7:$H$106,$S150,U$7:U$106)</f>
        <v>4080000</v>
      </c>
      <c r="V150" s="146">
        <f t="shared" si="19"/>
        <v>4080000</v>
      </c>
      <c r="W150" s="146">
        <f t="shared" si="19"/>
        <v>0</v>
      </c>
      <c r="X150" s="146">
        <f t="shared" si="19"/>
        <v>0</v>
      </c>
      <c r="Y150" s="146">
        <f t="shared" si="19"/>
        <v>8160000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 t="shared" ref="T151:Y153" si="20">SUMIF($H$7:$H$106,$S151,T$7:T$106)</f>
        <v>0</v>
      </c>
      <c r="U151" s="146">
        <f t="shared" si="20"/>
        <v>0</v>
      </c>
      <c r="V151" s="146">
        <f t="shared" si="20"/>
        <v>0</v>
      </c>
      <c r="W151" s="146">
        <f t="shared" si="20"/>
        <v>0</v>
      </c>
      <c r="X151" s="146">
        <f t="shared" si="20"/>
        <v>0</v>
      </c>
      <c r="Y151" s="146">
        <f t="shared" si="20"/>
        <v>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 t="shared" si="20"/>
        <v>0</v>
      </c>
      <c r="U152" s="146">
        <f t="shared" si="20"/>
        <v>0</v>
      </c>
      <c r="V152" s="146">
        <f t="shared" si="20"/>
        <v>0</v>
      </c>
      <c r="W152" s="146">
        <f t="shared" si="20"/>
        <v>0</v>
      </c>
      <c r="X152" s="146">
        <f t="shared" si="20"/>
        <v>0</v>
      </c>
      <c r="Y152" s="146">
        <f t="shared" si="20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 t="shared" si="20"/>
        <v>0</v>
      </c>
      <c r="U153" s="146">
        <f t="shared" si="20"/>
        <v>0</v>
      </c>
      <c r="V153" s="146">
        <f t="shared" si="20"/>
        <v>0</v>
      </c>
      <c r="W153" s="146">
        <f t="shared" si="20"/>
        <v>0</v>
      </c>
      <c r="X153" s="146">
        <f t="shared" si="20"/>
        <v>0</v>
      </c>
      <c r="Y153" s="146">
        <f t="shared" si="20"/>
        <v>0</v>
      </c>
      <c r="Z153"/>
      <c r="AA153"/>
      <c r="AB153"/>
    </row>
    <row r="154" spans="1:28" s="37" customFormat="1" x14ac:dyDescent="0.25">
      <c r="A154" s="141"/>
      <c r="B154" s="141"/>
      <c r="C154" s="52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21">T6</f>
        <v>Cost estimate 2024</v>
      </c>
      <c r="U156" s="145" t="str">
        <f t="shared" si="21"/>
        <v>Cost estimate 2025</v>
      </c>
      <c r="V156" s="145" t="str">
        <f t="shared" si="21"/>
        <v>Cost estimate 2026</v>
      </c>
      <c r="W156" s="145" t="str">
        <f t="shared" si="21"/>
        <v>Cost estimate 2027</v>
      </c>
      <c r="X156" s="145" t="str">
        <f t="shared" si="21"/>
        <v>Cost estimate 2028</v>
      </c>
      <c r="Y156" s="145" t="str">
        <f t="shared" si="21"/>
        <v>TotalOver5Years</v>
      </c>
      <c r="Z156" s="191">
        <f>SUM(Y157:Y179)</f>
        <v>8160000</v>
      </c>
      <c r="AA156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>SUMIF($G$7:$G$106,$S157,T$7:T$106)</f>
        <v>0</v>
      </c>
      <c r="U157" s="146">
        <f t="shared" ref="U157:Y157" si="22">SUMIF($G$7:$G$106,$S157,U$7:U$106)</f>
        <v>4080000</v>
      </c>
      <c r="V157" s="146">
        <f t="shared" si="22"/>
        <v>4080000</v>
      </c>
      <c r="W157" s="146">
        <f t="shared" si="22"/>
        <v>0</v>
      </c>
      <c r="X157" s="146">
        <f t="shared" si="22"/>
        <v>0</v>
      </c>
      <c r="Y157" s="146">
        <f t="shared" si="22"/>
        <v>8160000</v>
      </c>
      <c r="Z157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ref="T158:Y179" si="23">SUMIF($G$7:$G$106,$S158,T$7:T$106)</f>
        <v>0</v>
      </c>
      <c r="U158" s="146">
        <f t="shared" si="23"/>
        <v>0</v>
      </c>
      <c r="V158" s="146">
        <f t="shared" si="23"/>
        <v>0</v>
      </c>
      <c r="W158" s="146">
        <f t="shared" si="23"/>
        <v>0</v>
      </c>
      <c r="X158" s="146">
        <f t="shared" si="23"/>
        <v>0</v>
      </c>
      <c r="Y158" s="146">
        <f t="shared" si="23"/>
        <v>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23"/>
        <v>0</v>
      </c>
      <c r="U159" s="146">
        <f t="shared" si="23"/>
        <v>0</v>
      </c>
      <c r="V159" s="146">
        <f t="shared" si="23"/>
        <v>0</v>
      </c>
      <c r="W159" s="146">
        <f t="shared" si="23"/>
        <v>0</v>
      </c>
      <c r="X159" s="146">
        <f t="shared" si="23"/>
        <v>0</v>
      </c>
      <c r="Y159" s="146">
        <f t="shared" si="23"/>
        <v>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23"/>
        <v>0</v>
      </c>
      <c r="U160" s="146">
        <f t="shared" si="23"/>
        <v>0</v>
      </c>
      <c r="V160" s="146">
        <f t="shared" si="23"/>
        <v>0</v>
      </c>
      <c r="W160" s="146">
        <f t="shared" si="23"/>
        <v>0</v>
      </c>
      <c r="X160" s="146">
        <f t="shared" si="23"/>
        <v>0</v>
      </c>
      <c r="Y160" s="146">
        <f t="shared" si="23"/>
        <v>0</v>
      </c>
      <c r="Z160"/>
      <c r="AA160"/>
    </row>
    <row r="161" spans="19:27" x14ac:dyDescent="0.25">
      <c r="S161" s="145" t="str">
        <f>'Basic Input for Tool'!$E$69</f>
        <v>Other 2</v>
      </c>
      <c r="T161" s="146">
        <f t="shared" si="23"/>
        <v>0</v>
      </c>
      <c r="U161" s="146">
        <f t="shared" si="23"/>
        <v>0</v>
      </c>
      <c r="V161" s="146">
        <f t="shared" si="23"/>
        <v>0</v>
      </c>
      <c r="W161" s="146">
        <f t="shared" si="23"/>
        <v>0</v>
      </c>
      <c r="X161" s="146">
        <f t="shared" si="23"/>
        <v>0</v>
      </c>
      <c r="Y161" s="146">
        <f t="shared" si="23"/>
        <v>0</v>
      </c>
      <c r="Z161"/>
      <c r="AA161"/>
    </row>
    <row r="162" spans="19:27" x14ac:dyDescent="0.25">
      <c r="S162" s="145" t="str">
        <f>'Basic Input for Tool'!$E$70</f>
        <v>Other 3</v>
      </c>
      <c r="T162" s="146">
        <f t="shared" si="23"/>
        <v>0</v>
      </c>
      <c r="U162" s="146">
        <f t="shared" si="23"/>
        <v>0</v>
      </c>
      <c r="V162" s="146">
        <f t="shared" si="23"/>
        <v>0</v>
      </c>
      <c r="W162" s="146">
        <f t="shared" si="23"/>
        <v>0</v>
      </c>
      <c r="X162" s="146">
        <f t="shared" si="23"/>
        <v>0</v>
      </c>
      <c r="Y162" s="146">
        <f t="shared" si="23"/>
        <v>0</v>
      </c>
      <c r="Z162"/>
      <c r="AA162"/>
    </row>
    <row r="163" spans="19:27" x14ac:dyDescent="0.25">
      <c r="S163" s="145" t="str">
        <f>'Basic Input for Tool'!$E$71</f>
        <v>Other 4</v>
      </c>
      <c r="T163" s="146">
        <f t="shared" si="23"/>
        <v>0</v>
      </c>
      <c r="U163" s="146">
        <f t="shared" si="23"/>
        <v>0</v>
      </c>
      <c r="V163" s="146">
        <f t="shared" si="23"/>
        <v>0</v>
      </c>
      <c r="W163" s="146">
        <f t="shared" si="23"/>
        <v>0</v>
      </c>
      <c r="X163" s="146">
        <f t="shared" si="23"/>
        <v>0</v>
      </c>
      <c r="Y163" s="146">
        <f t="shared" si="23"/>
        <v>0</v>
      </c>
      <c r="Z163"/>
      <c r="AA163"/>
    </row>
    <row r="164" spans="19:27" x14ac:dyDescent="0.25">
      <c r="S164" s="145" t="str">
        <f>'Basic Input for Tool'!$E$72</f>
        <v>Other 5</v>
      </c>
      <c r="T164" s="146">
        <f t="shared" si="23"/>
        <v>0</v>
      </c>
      <c r="U164" s="146">
        <f t="shared" si="23"/>
        <v>0</v>
      </c>
      <c r="V164" s="146">
        <f t="shared" si="23"/>
        <v>0</v>
      </c>
      <c r="W164" s="146">
        <f t="shared" si="23"/>
        <v>0</v>
      </c>
      <c r="X164" s="146">
        <f t="shared" si="23"/>
        <v>0</v>
      </c>
      <c r="Y164" s="146">
        <f t="shared" si="23"/>
        <v>0</v>
      </c>
      <c r="Z164"/>
      <c r="AA164"/>
    </row>
    <row r="165" spans="19:27" x14ac:dyDescent="0.25">
      <c r="S165" s="145" t="str">
        <f>'Basic Input for Tool'!$E$73</f>
        <v>Other 6</v>
      </c>
      <c r="T165" s="146">
        <f t="shared" si="23"/>
        <v>0</v>
      </c>
      <c r="U165" s="146">
        <f t="shared" si="23"/>
        <v>0</v>
      </c>
      <c r="V165" s="146">
        <f t="shared" si="23"/>
        <v>0</v>
      </c>
      <c r="W165" s="146">
        <f t="shared" si="23"/>
        <v>0</v>
      </c>
      <c r="X165" s="146">
        <f t="shared" si="23"/>
        <v>0</v>
      </c>
      <c r="Y165" s="146">
        <f t="shared" si="23"/>
        <v>0</v>
      </c>
      <c r="Z165"/>
      <c r="AA165"/>
    </row>
    <row r="166" spans="19:27" x14ac:dyDescent="0.25">
      <c r="S166" s="145" t="str">
        <f>'Basic Input for Tool'!$E74</f>
        <v>Other 7</v>
      </c>
      <c r="T166" s="146">
        <f t="shared" si="23"/>
        <v>0</v>
      </c>
      <c r="U166" s="146">
        <f t="shared" si="23"/>
        <v>0</v>
      </c>
      <c r="V166" s="146">
        <f t="shared" si="23"/>
        <v>0</v>
      </c>
      <c r="W166" s="146">
        <f t="shared" si="23"/>
        <v>0</v>
      </c>
      <c r="X166" s="146">
        <f t="shared" si="23"/>
        <v>0</v>
      </c>
      <c r="Y166" s="146">
        <f t="shared" si="23"/>
        <v>0</v>
      </c>
      <c r="Z166"/>
      <c r="AA166"/>
    </row>
    <row r="167" spans="19:27" x14ac:dyDescent="0.25">
      <c r="S167" s="145" t="str">
        <f>'Basic Input for Tool'!$E75</f>
        <v>Other 8</v>
      </c>
      <c r="T167" s="146">
        <f t="shared" si="23"/>
        <v>0</v>
      </c>
      <c r="U167" s="146">
        <f t="shared" si="23"/>
        <v>0</v>
      </c>
      <c r="V167" s="146">
        <f t="shared" si="23"/>
        <v>0</v>
      </c>
      <c r="W167" s="146">
        <f t="shared" si="23"/>
        <v>0</v>
      </c>
      <c r="X167" s="146">
        <f t="shared" si="23"/>
        <v>0</v>
      </c>
      <c r="Y167" s="146">
        <f t="shared" si="23"/>
        <v>0</v>
      </c>
      <c r="Z167"/>
      <c r="AA167"/>
    </row>
    <row r="168" spans="19:27" x14ac:dyDescent="0.25">
      <c r="S168" s="145" t="str">
        <f>'Basic Input for Tool'!$E76</f>
        <v>Other 9</v>
      </c>
      <c r="T168" s="146">
        <f t="shared" si="23"/>
        <v>0</v>
      </c>
      <c r="U168" s="146">
        <f t="shared" si="23"/>
        <v>0</v>
      </c>
      <c r="V168" s="146">
        <f t="shared" si="23"/>
        <v>0</v>
      </c>
      <c r="W168" s="146">
        <f t="shared" si="23"/>
        <v>0</v>
      </c>
      <c r="X168" s="146">
        <f t="shared" si="23"/>
        <v>0</v>
      </c>
      <c r="Y168" s="146">
        <f t="shared" si="23"/>
        <v>0</v>
      </c>
      <c r="Z168"/>
      <c r="AA168"/>
    </row>
    <row r="169" spans="19:27" x14ac:dyDescent="0.25">
      <c r="S169" s="145" t="str">
        <f>'Basic Input for Tool'!$E77</f>
        <v>Other 10</v>
      </c>
      <c r="T169" s="146">
        <f t="shared" si="23"/>
        <v>0</v>
      </c>
      <c r="U169" s="146">
        <f t="shared" si="23"/>
        <v>0</v>
      </c>
      <c r="V169" s="146">
        <f t="shared" si="23"/>
        <v>0</v>
      </c>
      <c r="W169" s="146">
        <f t="shared" si="23"/>
        <v>0</v>
      </c>
      <c r="X169" s="146">
        <f t="shared" si="23"/>
        <v>0</v>
      </c>
      <c r="Y169" s="146">
        <f t="shared" si="23"/>
        <v>0</v>
      </c>
      <c r="Z169"/>
      <c r="AA169"/>
    </row>
    <row r="170" spans="19:27" x14ac:dyDescent="0.25">
      <c r="S170" s="145" t="str">
        <f>'Basic Input for Tool'!$E78</f>
        <v>Other 11</v>
      </c>
      <c r="T170" s="146">
        <f t="shared" si="23"/>
        <v>0</v>
      </c>
      <c r="U170" s="146">
        <f t="shared" si="23"/>
        <v>0</v>
      </c>
      <c r="V170" s="146">
        <f t="shared" si="23"/>
        <v>0</v>
      </c>
      <c r="W170" s="146">
        <f t="shared" si="23"/>
        <v>0</v>
      </c>
      <c r="X170" s="146">
        <f t="shared" si="23"/>
        <v>0</v>
      </c>
      <c r="Y170" s="146">
        <f t="shared" si="23"/>
        <v>0</v>
      </c>
      <c r="Z170"/>
      <c r="AA170"/>
    </row>
    <row r="171" spans="19:27" x14ac:dyDescent="0.25">
      <c r="S171" s="145" t="str">
        <f>'Basic Input for Tool'!$E79</f>
        <v>Other 12</v>
      </c>
      <c r="T171" s="146">
        <f t="shared" si="23"/>
        <v>0</v>
      </c>
      <c r="U171" s="146">
        <f t="shared" si="23"/>
        <v>0</v>
      </c>
      <c r="V171" s="146">
        <f t="shared" si="23"/>
        <v>0</v>
      </c>
      <c r="W171" s="146">
        <f t="shared" si="23"/>
        <v>0</v>
      </c>
      <c r="X171" s="146">
        <f t="shared" si="23"/>
        <v>0</v>
      </c>
      <c r="Y171" s="146">
        <f t="shared" si="23"/>
        <v>0</v>
      </c>
      <c r="Z171"/>
      <c r="AA171"/>
    </row>
    <row r="172" spans="19:27" x14ac:dyDescent="0.25">
      <c r="S172" s="145" t="str">
        <f>'Basic Input for Tool'!$E80</f>
        <v>Other 13</v>
      </c>
      <c r="T172" s="146">
        <f t="shared" si="23"/>
        <v>0</v>
      </c>
      <c r="U172" s="146">
        <f t="shared" si="23"/>
        <v>0</v>
      </c>
      <c r="V172" s="146">
        <f t="shared" si="23"/>
        <v>0</v>
      </c>
      <c r="W172" s="146">
        <f t="shared" si="23"/>
        <v>0</v>
      </c>
      <c r="X172" s="146">
        <f t="shared" si="23"/>
        <v>0</v>
      </c>
      <c r="Y172" s="146">
        <f t="shared" si="23"/>
        <v>0</v>
      </c>
      <c r="Z172"/>
      <c r="AA172"/>
    </row>
    <row r="173" spans="19:27" x14ac:dyDescent="0.25">
      <c r="S173" s="145" t="str">
        <f>'Basic Input for Tool'!$E81</f>
        <v>Other 14</v>
      </c>
      <c r="T173" s="146">
        <f t="shared" si="23"/>
        <v>0</v>
      </c>
      <c r="U173" s="146">
        <f t="shared" si="23"/>
        <v>0</v>
      </c>
      <c r="V173" s="146">
        <f t="shared" si="23"/>
        <v>0</v>
      </c>
      <c r="W173" s="146">
        <f t="shared" si="23"/>
        <v>0</v>
      </c>
      <c r="X173" s="146">
        <f t="shared" si="23"/>
        <v>0</v>
      </c>
      <c r="Y173" s="146">
        <f t="shared" si="23"/>
        <v>0</v>
      </c>
      <c r="Z173"/>
      <c r="AA173"/>
    </row>
    <row r="174" spans="19:27" x14ac:dyDescent="0.25">
      <c r="S174" s="145" t="str">
        <f>'Basic Input for Tool'!$E82</f>
        <v>Other 15</v>
      </c>
      <c r="T174" s="146">
        <f t="shared" si="23"/>
        <v>0</v>
      </c>
      <c r="U174" s="146">
        <f t="shared" si="23"/>
        <v>0</v>
      </c>
      <c r="V174" s="146">
        <f t="shared" si="23"/>
        <v>0</v>
      </c>
      <c r="W174" s="146">
        <f t="shared" si="23"/>
        <v>0</v>
      </c>
      <c r="X174" s="146">
        <f t="shared" si="23"/>
        <v>0</v>
      </c>
      <c r="Y174" s="146">
        <f t="shared" si="23"/>
        <v>0</v>
      </c>
      <c r="Z174"/>
      <c r="AA174"/>
    </row>
    <row r="175" spans="19:27" x14ac:dyDescent="0.25">
      <c r="S175" s="145" t="str">
        <f>'Basic Input for Tool'!$E83</f>
        <v>Other 16</v>
      </c>
      <c r="T175" s="146">
        <f t="shared" si="23"/>
        <v>0</v>
      </c>
      <c r="U175" s="146">
        <f t="shared" si="23"/>
        <v>0</v>
      </c>
      <c r="V175" s="146">
        <f t="shared" si="23"/>
        <v>0</v>
      </c>
      <c r="W175" s="146">
        <f t="shared" si="23"/>
        <v>0</v>
      </c>
      <c r="X175" s="146">
        <f t="shared" si="23"/>
        <v>0</v>
      </c>
      <c r="Y175" s="146">
        <f t="shared" si="23"/>
        <v>0</v>
      </c>
      <c r="Z175"/>
      <c r="AA175"/>
    </row>
    <row r="176" spans="19:27" x14ac:dyDescent="0.25">
      <c r="S176" s="145" t="str">
        <f>'Basic Input for Tool'!$E84</f>
        <v>Other 17</v>
      </c>
      <c r="T176" s="146">
        <f t="shared" si="23"/>
        <v>0</v>
      </c>
      <c r="U176" s="146">
        <f t="shared" si="23"/>
        <v>0</v>
      </c>
      <c r="V176" s="146">
        <f t="shared" si="23"/>
        <v>0</v>
      </c>
      <c r="W176" s="146">
        <f t="shared" si="23"/>
        <v>0</v>
      </c>
      <c r="X176" s="146">
        <f t="shared" si="23"/>
        <v>0</v>
      </c>
      <c r="Y176" s="146">
        <f t="shared" si="23"/>
        <v>0</v>
      </c>
      <c r="Z176"/>
      <c r="AA176"/>
    </row>
    <row r="177" spans="1:27" x14ac:dyDescent="0.25">
      <c r="S177" s="145" t="str">
        <f>'Basic Input for Tool'!$E85</f>
        <v>Other 18</v>
      </c>
      <c r="T177" s="146">
        <f t="shared" si="23"/>
        <v>0</v>
      </c>
      <c r="U177" s="146">
        <f t="shared" si="23"/>
        <v>0</v>
      </c>
      <c r="V177" s="146">
        <f t="shared" si="23"/>
        <v>0</v>
      </c>
      <c r="W177" s="146">
        <f t="shared" si="23"/>
        <v>0</v>
      </c>
      <c r="X177" s="146">
        <f t="shared" si="23"/>
        <v>0</v>
      </c>
      <c r="Y177" s="146">
        <f t="shared" si="23"/>
        <v>0</v>
      </c>
      <c r="Z177"/>
      <c r="AA177"/>
    </row>
    <row r="178" spans="1:27" x14ac:dyDescent="0.25">
      <c r="S178" s="145" t="str">
        <f>'Basic Input for Tool'!$E86</f>
        <v>Other 19</v>
      </c>
      <c r="T178" s="146">
        <f t="shared" si="23"/>
        <v>0</v>
      </c>
      <c r="U178" s="146">
        <f t="shared" si="23"/>
        <v>0</v>
      </c>
      <c r="V178" s="146">
        <f t="shared" si="23"/>
        <v>0</v>
      </c>
      <c r="W178" s="146">
        <f t="shared" si="23"/>
        <v>0</v>
      </c>
      <c r="X178" s="146">
        <f t="shared" si="23"/>
        <v>0</v>
      </c>
      <c r="Y178" s="146">
        <f t="shared" si="23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23"/>
        <v>0</v>
      </c>
      <c r="U179" s="146">
        <f t="shared" si="23"/>
        <v>0</v>
      </c>
      <c r="V179" s="146">
        <f t="shared" si="23"/>
        <v>0</v>
      </c>
      <c r="W179" s="146">
        <f t="shared" si="23"/>
        <v>0</v>
      </c>
      <c r="X179" s="146">
        <f t="shared" si="23"/>
        <v>0</v>
      </c>
      <c r="Y179" s="146">
        <f t="shared" si="23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24">U6</f>
        <v>Cost estimate 2025</v>
      </c>
      <c r="V182" s="145" t="str">
        <f t="shared" si="24"/>
        <v>Cost estimate 2026</v>
      </c>
      <c r="W182" s="145" t="str">
        <f t="shared" si="24"/>
        <v>Cost estimate 2027</v>
      </c>
      <c r="X182" s="145" t="str">
        <f t="shared" si="24"/>
        <v>Cost estimate 2028</v>
      </c>
      <c r="Y182" s="145" t="str">
        <f t="shared" si="24"/>
        <v>TotalOver5Years</v>
      </c>
      <c r="Z182" s="191">
        <f>SUM(Y183:Y184)</f>
        <v>8160000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0</v>
      </c>
      <c r="U183" s="146">
        <f>SUM(SUMIFS(U$7:U$106,$L7:$L106,{"yes","y","funded"}))</f>
        <v>0</v>
      </c>
      <c r="V183" s="146">
        <f>SUM(SUMIFS(V$7:V$106,$L7:$L106,{"yes","y","funded"}))</f>
        <v>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0</v>
      </c>
      <c r="U184" s="146">
        <f>SUM(SUMIFS(U$7:U$106,$L7:$L106,{"no","n","not funded"}))</f>
        <v>4080000</v>
      </c>
      <c r="V184" s="146">
        <f>SUM(SUMIFS(V$7:V$106,$L7:$L106,{"no","n","not funded"}))</f>
        <v>4080000</v>
      </c>
      <c r="W184" s="146">
        <f>SUM(SUMIFS(W$7:W$106,$L7:$L106,{"no","n","not funded"}))</f>
        <v>0</v>
      </c>
      <c r="X184" s="146">
        <f>SUM(SUMIFS(X$7:X$106,$L7:$L106,{"no","n","not funded"}))</f>
        <v>0</v>
      </c>
      <c r="Y184" s="146">
        <f>SUM(SUMIFS(Y$7:Y$106,$L7:$L106,{"no","n","not funded"}))</f>
        <v>8160000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</row>
    <row r="188" spans="1:27" x14ac:dyDescent="0.25">
      <c r="A188" s="37"/>
      <c r="B188" s="37"/>
    </row>
    <row r="189" spans="1:27" x14ac:dyDescent="0.25">
      <c r="A189" s="37"/>
      <c r="B189" s="37"/>
    </row>
    <row r="190" spans="1:27" x14ac:dyDescent="0.25">
      <c r="A190" s="37"/>
      <c r="B190" s="37"/>
    </row>
    <row r="191" spans="1:27" x14ac:dyDescent="0.25">
      <c r="A191" s="37"/>
      <c r="B191" s="37"/>
    </row>
    <row r="192" spans="1:27" x14ac:dyDescent="0.25">
      <c r="A192" s="37"/>
      <c r="B192" s="37"/>
    </row>
    <row r="193" spans="1:2" x14ac:dyDescent="0.25">
      <c r="A193" s="37"/>
      <c r="B193" s="37"/>
    </row>
    <row r="194" spans="1:2" x14ac:dyDescent="0.25">
      <c r="A194" s="37"/>
      <c r="B194" s="37"/>
    </row>
    <row r="195" spans="1:2" x14ac:dyDescent="0.25">
      <c r="A195" s="37"/>
      <c r="B195" s="37"/>
    </row>
    <row r="196" spans="1:2" x14ac:dyDescent="0.25">
      <c r="A196" s="37"/>
      <c r="B196" s="37"/>
    </row>
    <row r="197" spans="1:2" x14ac:dyDescent="0.25">
      <c r="A197" s="37"/>
      <c r="B197" s="37"/>
    </row>
    <row r="198" spans="1:2" x14ac:dyDescent="0.25">
      <c r="A198" s="37"/>
      <c r="B198" s="37"/>
    </row>
    <row r="199" spans="1:2" x14ac:dyDescent="0.25">
      <c r="A199" s="37"/>
      <c r="B199" s="37"/>
    </row>
    <row r="200" spans="1:2" x14ac:dyDescent="0.25">
      <c r="A200" s="37"/>
      <c r="B200" s="37"/>
    </row>
    <row r="201" spans="1:2" x14ac:dyDescent="0.25">
      <c r="A201" s="37"/>
      <c r="B201" s="37"/>
    </row>
    <row r="202" spans="1:2" x14ac:dyDescent="0.25">
      <c r="A202" s="37"/>
      <c r="B202" s="37"/>
    </row>
    <row r="203" spans="1:2" x14ac:dyDescent="0.25">
      <c r="A203" s="37"/>
      <c r="B203" s="37"/>
    </row>
    <row r="204" spans="1:2" x14ac:dyDescent="0.25">
      <c r="A204" s="37"/>
      <c r="B204" s="37"/>
    </row>
    <row r="205" spans="1:2" x14ac:dyDescent="0.25">
      <c r="A205" s="37"/>
      <c r="B205" s="37"/>
    </row>
    <row r="206" spans="1:2" x14ac:dyDescent="0.25">
      <c r="A206" s="37"/>
      <c r="B206" s="37"/>
    </row>
    <row r="207" spans="1:2" x14ac:dyDescent="0.25">
      <c r="A207" s="37"/>
      <c r="B207" s="37"/>
    </row>
    <row r="208" spans="1:2" x14ac:dyDescent="0.25">
      <c r="A208" s="37"/>
      <c r="B208" s="37"/>
    </row>
  </sheetData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disablePrompts="1"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1200-000000000000}"/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15"/>
  <sheetViews>
    <sheetView workbookViewId="0">
      <pane ySplit="2" topLeftCell="A3" activePane="bottomLeft" state="frozen"/>
      <selection pane="bottomLeft" activeCell="A80" sqref="A80"/>
    </sheetView>
  </sheetViews>
  <sheetFormatPr defaultColWidth="9.140625" defaultRowHeight="15" x14ac:dyDescent="0.25"/>
  <cols>
    <col min="1" max="1" width="57.5703125" customWidth="1"/>
    <col min="2" max="2" width="38" bestFit="1" customWidth="1"/>
    <col min="3" max="3" width="17.85546875" customWidth="1"/>
    <col min="4" max="4" width="14.42578125" customWidth="1"/>
    <col min="5" max="5" width="10.42578125" bestFit="1" customWidth="1"/>
    <col min="6" max="6" width="11.42578125" customWidth="1"/>
  </cols>
  <sheetData>
    <row r="1" spans="1:8" ht="15.75" x14ac:dyDescent="0.25">
      <c r="A1" s="272"/>
      <c r="B1" s="273"/>
      <c r="C1" s="273"/>
      <c r="D1" s="273"/>
      <c r="E1" s="273"/>
      <c r="F1" s="273"/>
      <c r="G1" s="273"/>
      <c r="H1" s="273"/>
    </row>
    <row r="3" spans="1:8" ht="15.75" thickBot="1" x14ac:dyDescent="0.3"/>
    <row r="4" spans="1:8" ht="17.25" customHeight="1" x14ac:dyDescent="0.25">
      <c r="A4" s="1" t="s">
        <v>0</v>
      </c>
      <c r="B4" s="163" t="str">
        <f>'Basic Input for Tool'!C6</f>
        <v>Ethiopia</v>
      </c>
    </row>
    <row r="5" spans="1:8" x14ac:dyDescent="0.25">
      <c r="A5" s="2" t="s">
        <v>1</v>
      </c>
      <c r="B5" s="164"/>
    </row>
    <row r="6" spans="1:8" x14ac:dyDescent="0.25">
      <c r="A6" s="2" t="s">
        <v>2</v>
      </c>
      <c r="B6" s="165">
        <f>'Basic Input for Tool'!C7</f>
        <v>2024</v>
      </c>
    </row>
    <row r="7" spans="1:8" x14ac:dyDescent="0.25">
      <c r="A7" s="3" t="s">
        <v>3</v>
      </c>
      <c r="B7" s="164">
        <f>'Basic Input for Tool'!C8</f>
        <v>5</v>
      </c>
    </row>
    <row r="8" spans="1:8" x14ac:dyDescent="0.25">
      <c r="A8" s="2" t="s">
        <v>303</v>
      </c>
      <c r="B8" s="164">
        <f>'Basic Input for Tool'!C9</f>
        <v>1</v>
      </c>
    </row>
    <row r="9" spans="1:8" ht="15.75" thickBot="1" x14ac:dyDescent="0.3">
      <c r="A9" s="4" t="s">
        <v>4</v>
      </c>
      <c r="B9" s="166">
        <f>'Basic Input for Tool'!C10</f>
        <v>0</v>
      </c>
    </row>
    <row r="11" spans="1:8" x14ac:dyDescent="0.25">
      <c r="A11" s="5" t="s">
        <v>304</v>
      </c>
      <c r="B11" s="167"/>
    </row>
    <row r="12" spans="1:8" x14ac:dyDescent="0.25">
      <c r="A12" s="6" t="s">
        <v>5</v>
      </c>
      <c r="B12" s="6" t="s">
        <v>5</v>
      </c>
    </row>
    <row r="13" spans="1:8" x14ac:dyDescent="0.25">
      <c r="A13" s="6" t="s">
        <v>6</v>
      </c>
      <c r="B13" s="6" t="s">
        <v>6</v>
      </c>
    </row>
    <row r="14" spans="1:8" x14ac:dyDescent="0.25">
      <c r="A14" s="6" t="s">
        <v>7</v>
      </c>
      <c r="B14" s="6" t="s">
        <v>7</v>
      </c>
    </row>
    <row r="15" spans="1:8" x14ac:dyDescent="0.25">
      <c r="A15" s="6" t="s">
        <v>8</v>
      </c>
      <c r="B15" s="6" t="s">
        <v>8</v>
      </c>
    </row>
    <row r="16" spans="1:8" x14ac:dyDescent="0.25">
      <c r="A16" s="6" t="s">
        <v>9</v>
      </c>
      <c r="B16" s="6" t="s">
        <v>9</v>
      </c>
    </row>
    <row r="17" spans="1:2" x14ac:dyDescent="0.25">
      <c r="A17" s="6" t="s">
        <v>10</v>
      </c>
      <c r="B17" s="6" t="s">
        <v>10</v>
      </c>
    </row>
    <row r="18" spans="1:2" x14ac:dyDescent="0.25">
      <c r="A18" s="6" t="s">
        <v>11</v>
      </c>
      <c r="B18" s="6" t="s">
        <v>11</v>
      </c>
    </row>
    <row r="19" spans="1:2" x14ac:dyDescent="0.25">
      <c r="A19" s="6" t="s">
        <v>12</v>
      </c>
      <c r="B19" s="6" t="s">
        <v>13</v>
      </c>
    </row>
    <row r="20" spans="1:2" x14ac:dyDescent="0.25">
      <c r="A20" s="6" t="s">
        <v>14</v>
      </c>
      <c r="B20" s="6" t="s">
        <v>14</v>
      </c>
    </row>
    <row r="21" spans="1:2" x14ac:dyDescent="0.25">
      <c r="A21" s="6" t="s">
        <v>15</v>
      </c>
      <c r="B21" s="6" t="s">
        <v>15</v>
      </c>
    </row>
    <row r="22" spans="1:2" x14ac:dyDescent="0.25">
      <c r="A22" s="6" t="s">
        <v>16</v>
      </c>
      <c r="B22" s="6" t="s">
        <v>16</v>
      </c>
    </row>
    <row r="23" spans="1:2" x14ac:dyDescent="0.25">
      <c r="A23" s="7" t="s">
        <v>17</v>
      </c>
      <c r="B23" s="7" t="s">
        <v>17</v>
      </c>
    </row>
    <row r="25" spans="1:2" x14ac:dyDescent="0.25">
      <c r="A25" s="5" t="s">
        <v>305</v>
      </c>
      <c r="B25" s="167"/>
    </row>
    <row r="26" spans="1:2" x14ac:dyDescent="0.25">
      <c r="A26" s="6" t="s">
        <v>306</v>
      </c>
      <c r="B26" s="176" t="s">
        <v>18</v>
      </c>
    </row>
    <row r="27" spans="1:2" ht="30" x14ac:dyDescent="0.25">
      <c r="A27" s="6" t="s">
        <v>19</v>
      </c>
      <c r="B27" s="176" t="s">
        <v>19</v>
      </c>
    </row>
    <row r="28" spans="1:2" x14ac:dyDescent="0.25">
      <c r="A28" s="6" t="s">
        <v>20</v>
      </c>
      <c r="B28" s="176" t="s">
        <v>20</v>
      </c>
    </row>
    <row r="29" spans="1:2" x14ac:dyDescent="0.25">
      <c r="A29" s="6" t="s">
        <v>21</v>
      </c>
      <c r="B29" s="176" t="s">
        <v>21</v>
      </c>
    </row>
    <row r="30" spans="1:2" x14ac:dyDescent="0.25">
      <c r="A30" s="6" t="s">
        <v>22</v>
      </c>
      <c r="B30" s="176" t="s">
        <v>22</v>
      </c>
    </row>
    <row r="31" spans="1:2" ht="30" x14ac:dyDescent="0.25">
      <c r="A31" s="6" t="s">
        <v>23</v>
      </c>
      <c r="B31" s="176" t="s">
        <v>23</v>
      </c>
    </row>
    <row r="32" spans="1:2" x14ac:dyDescent="0.25">
      <c r="A32" s="7" t="s">
        <v>24</v>
      </c>
      <c r="B32" s="177" t="s">
        <v>24</v>
      </c>
    </row>
    <row r="34" spans="1:4" x14ac:dyDescent="0.25">
      <c r="A34" s="8" t="s">
        <v>103</v>
      </c>
      <c r="B34" s="9" t="s">
        <v>25</v>
      </c>
    </row>
    <row r="35" spans="1:4" x14ac:dyDescent="0.25">
      <c r="A35" s="167" t="str">
        <f>'Basic Input for Tool'!B65</f>
        <v>National</v>
      </c>
      <c r="B35" s="11"/>
      <c r="D35" s="274"/>
    </row>
    <row r="36" spans="1:4" x14ac:dyDescent="0.25">
      <c r="A36" s="6" t="str">
        <f>'Basic Input for Tool'!B66</f>
        <v>Central</v>
      </c>
      <c r="B36" s="11"/>
      <c r="D36" s="274"/>
    </row>
    <row r="37" spans="1:4" x14ac:dyDescent="0.25">
      <c r="A37" s="6" t="str">
        <f>'Basic Input for Tool'!B67</f>
        <v>SNU1 (province/region/etat)</v>
      </c>
      <c r="B37" s="11"/>
    </row>
    <row r="38" spans="1:4" x14ac:dyDescent="0.25">
      <c r="A38" s="7" t="str">
        <f>'Basic Input for Tool'!B68</f>
        <v>SNU2 (district/county)</v>
      </c>
      <c r="B38" s="13"/>
    </row>
    <row r="42" spans="1:4" x14ac:dyDescent="0.25">
      <c r="A42" s="18" t="s">
        <v>26</v>
      </c>
      <c r="B42" s="167"/>
    </row>
    <row r="43" spans="1:4" x14ac:dyDescent="0.25">
      <c r="A43" s="65" t="str">
        <f>'Basic Input for Tool'!F27</f>
        <v>Car rental per day</v>
      </c>
      <c r="B43" s="181">
        <f>'Basic Input for Tool'!G27</f>
        <v>0</v>
      </c>
    </row>
    <row r="44" spans="1:4" x14ac:dyDescent="0.25">
      <c r="A44" s="10" t="str">
        <f>'Basic Input for Tool'!F28</f>
        <v>Service vehicle</v>
      </c>
      <c r="B44" s="168">
        <f>'Basic Input for Tool'!G28</f>
        <v>0</v>
      </c>
    </row>
    <row r="45" spans="1:4" x14ac:dyDescent="0.25">
      <c r="A45" s="10" t="str">
        <f>'Basic Input for Tool'!F29</f>
        <v>4 x 4</v>
      </c>
      <c r="B45" s="168">
        <f>'Basic Input for Tool'!G29</f>
        <v>2900</v>
      </c>
    </row>
    <row r="46" spans="1:4" x14ac:dyDescent="0.25">
      <c r="A46" s="10" t="str">
        <f>'Basic Input for Tool'!F30</f>
        <v>Other 2</v>
      </c>
      <c r="B46" s="168">
        <f>'Basic Input for Tool'!G30</f>
        <v>0</v>
      </c>
    </row>
    <row r="47" spans="1:4" x14ac:dyDescent="0.25">
      <c r="A47" s="10" t="str">
        <f>'Basic Input for Tool'!F31</f>
        <v>Other 3</v>
      </c>
      <c r="B47" s="168">
        <f>'Basic Input for Tool'!G31</f>
        <v>0</v>
      </c>
    </row>
    <row r="48" spans="1:4" x14ac:dyDescent="0.25">
      <c r="A48" s="10" t="str">
        <f>'Basic Input for Tool'!F32</f>
        <v>Other 4</v>
      </c>
      <c r="B48" s="168">
        <f>'Basic Input for Tool'!G32</f>
        <v>0</v>
      </c>
    </row>
    <row r="49" spans="1:2" x14ac:dyDescent="0.25">
      <c r="A49" s="12" t="str">
        <f>'Basic Input for Tool'!F33</f>
        <v>Other 5</v>
      </c>
      <c r="B49" s="169">
        <f>'Basic Input for Tool'!G33</f>
        <v>0</v>
      </c>
    </row>
    <row r="51" spans="1:2" x14ac:dyDescent="0.25">
      <c r="A51" s="15" t="s">
        <v>77</v>
      </c>
      <c r="B51" s="19">
        <f>'Basic Input for Tool'!G35</f>
        <v>0</v>
      </c>
    </row>
    <row r="52" spans="1:2" x14ac:dyDescent="0.25">
      <c r="A52" s="15" t="s">
        <v>310</v>
      </c>
      <c r="B52" s="19">
        <f>'Basic Input for Tool'!G25</f>
        <v>1480</v>
      </c>
    </row>
    <row r="54" spans="1:2" x14ac:dyDescent="0.25">
      <c r="A54" s="152" t="s">
        <v>27</v>
      </c>
      <c r="B54" s="153"/>
    </row>
    <row r="55" spans="1:2" x14ac:dyDescent="0.25">
      <c r="A55" s="150" t="s">
        <v>28</v>
      </c>
      <c r="B55" s="151"/>
    </row>
    <row r="56" spans="1:2" x14ac:dyDescent="0.25">
      <c r="A56" s="15" t="s">
        <v>29</v>
      </c>
      <c r="B56" s="16">
        <f>'Basic Input for Tool'!C27</f>
        <v>1900</v>
      </c>
    </row>
    <row r="57" spans="1:2" x14ac:dyDescent="0.25">
      <c r="A57" s="15" t="s">
        <v>30</v>
      </c>
      <c r="B57" s="16">
        <f>'Basic Input for Tool'!C28</f>
        <v>11900</v>
      </c>
    </row>
    <row r="58" spans="1:2" x14ac:dyDescent="0.25">
      <c r="A58" s="15" t="s">
        <v>31</v>
      </c>
      <c r="B58" s="16">
        <f>'Basic Input for Tool'!C29</f>
        <v>40000</v>
      </c>
    </row>
    <row r="59" spans="1:2" x14ac:dyDescent="0.25">
      <c r="A59" s="150" t="s">
        <v>32</v>
      </c>
      <c r="B59" s="151"/>
    </row>
    <row r="60" spans="1:2" x14ac:dyDescent="0.25">
      <c r="A60" s="15" t="s">
        <v>29</v>
      </c>
      <c r="B60" s="16">
        <f>'Basic Input for Tool'!C31</f>
        <v>1480</v>
      </c>
    </row>
    <row r="61" spans="1:2" x14ac:dyDescent="0.25">
      <c r="A61" s="15" t="s">
        <v>30</v>
      </c>
      <c r="B61" s="16">
        <f>'Basic Input for Tool'!C32</f>
        <v>3500</v>
      </c>
    </row>
    <row r="62" spans="1:2" x14ac:dyDescent="0.25">
      <c r="A62" s="15" t="s">
        <v>33</v>
      </c>
      <c r="B62" s="16">
        <f>'Basic Input for Tool'!C33</f>
        <v>1500</v>
      </c>
    </row>
    <row r="63" spans="1:2" x14ac:dyDescent="0.25">
      <c r="A63" s="17"/>
    </row>
    <row r="65" spans="1:8" x14ac:dyDescent="0.25">
      <c r="A65" s="18" t="s">
        <v>307</v>
      </c>
      <c r="B65" s="14"/>
    </row>
    <row r="66" spans="1:8" ht="45" x14ac:dyDescent="0.25">
      <c r="A66" s="18" t="s">
        <v>34</v>
      </c>
      <c r="B66" s="14"/>
      <c r="C66" s="175" t="s">
        <v>35</v>
      </c>
      <c r="D66" s="175" t="s">
        <v>36</v>
      </c>
      <c r="E66" s="175" t="s">
        <v>37</v>
      </c>
      <c r="H66" t="s">
        <v>38</v>
      </c>
    </row>
    <row r="67" spans="1:8" x14ac:dyDescent="0.25">
      <c r="A67" s="171" t="s">
        <v>29</v>
      </c>
      <c r="B67" s="172">
        <f>'Basic Input for Tool'!C15</f>
        <v>0</v>
      </c>
      <c r="C67" s="19">
        <f>'Basic Input for Tool'!C16</f>
        <v>1480</v>
      </c>
      <c r="D67" s="19">
        <f>'Basic Input for Tool'!C17</f>
        <v>0</v>
      </c>
      <c r="E67" s="19">
        <f>'Basic Input for Tool'!G24</f>
        <v>1480</v>
      </c>
      <c r="H67" s="19">
        <v>0</v>
      </c>
    </row>
    <row r="68" spans="1:8" x14ac:dyDescent="0.25">
      <c r="A68" s="6" t="s">
        <v>39</v>
      </c>
      <c r="B68" s="173">
        <f>'Basic Input for Tool'!C18</f>
        <v>3500</v>
      </c>
    </row>
    <row r="69" spans="1:8" x14ac:dyDescent="0.25">
      <c r="A69" s="6" t="s">
        <v>308</v>
      </c>
      <c r="B69" s="173">
        <f>'Basic Input for Tool'!C23</f>
        <v>0</v>
      </c>
    </row>
    <row r="70" spans="1:8" x14ac:dyDescent="0.25">
      <c r="A70" s="7" t="s">
        <v>65</v>
      </c>
      <c r="B70" s="174">
        <f>'Basic Input for Tool'!C22</f>
        <v>0</v>
      </c>
      <c r="C70" t="s">
        <v>40</v>
      </c>
      <c r="D70" s="19">
        <f>'Basic Input for Tool'!C21</f>
        <v>60</v>
      </c>
    </row>
    <row r="71" spans="1:8" x14ac:dyDescent="0.25">
      <c r="A71" s="15" t="s">
        <v>41</v>
      </c>
      <c r="B71" s="19">
        <f>'Basic Input for Tool'!C19</f>
        <v>250</v>
      </c>
    </row>
    <row r="72" spans="1:8" x14ac:dyDescent="0.25">
      <c r="A72" s="15" t="s">
        <v>42</v>
      </c>
      <c r="D72" s="19">
        <f>'Basic Input for Tool'!C20</f>
        <v>80</v>
      </c>
    </row>
    <row r="78" spans="1:8" x14ac:dyDescent="0.25">
      <c r="A78" s="63" t="s">
        <v>43</v>
      </c>
      <c r="B78" s="63" t="s">
        <v>44</v>
      </c>
    </row>
    <row r="79" spans="1:8" x14ac:dyDescent="0.25">
      <c r="A79" s="22" t="s">
        <v>710</v>
      </c>
      <c r="B79" s="64">
        <v>0</v>
      </c>
    </row>
    <row r="80" spans="1:8" x14ac:dyDescent="0.25">
      <c r="A80" s="22" t="str">
        <f>'Basic Input for Tool'!B37</f>
        <v>Pharmacist</v>
      </c>
      <c r="B80" s="64">
        <f>'Basic Input for Tool'!C37</f>
        <v>173000</v>
      </c>
    </row>
    <row r="81" spans="1:2" x14ac:dyDescent="0.25">
      <c r="A81" s="22" t="str">
        <f>'Basic Input for Tool'!B38</f>
        <v>Health worker</v>
      </c>
      <c r="B81" s="64">
        <f>'Basic Input for Tool'!C38</f>
        <v>168000</v>
      </c>
    </row>
    <row r="82" spans="1:2" x14ac:dyDescent="0.25">
      <c r="A82" s="22" t="str">
        <f>'Basic Input for Tool'!B39</f>
        <v>Nurse</v>
      </c>
      <c r="B82" s="64">
        <f>'Basic Input for Tool'!C39</f>
        <v>170000</v>
      </c>
    </row>
    <row r="83" spans="1:2" x14ac:dyDescent="0.25">
      <c r="A83" s="22" t="str">
        <f>'Basic Input for Tool'!B40</f>
        <v>Veterinarian</v>
      </c>
      <c r="B83" s="64">
        <f>'Basic Input for Tool'!C40</f>
        <v>180000</v>
      </c>
    </row>
    <row r="84" spans="1:2" x14ac:dyDescent="0.25">
      <c r="A84" s="22" t="str">
        <f>'Basic Input for Tool'!B41</f>
        <v>Environmentalist</v>
      </c>
      <c r="B84" s="64">
        <f>'Basic Input for Tool'!C41</f>
        <v>192000</v>
      </c>
    </row>
    <row r="85" spans="1:2" x14ac:dyDescent="0.25">
      <c r="A85" s="22" t="str">
        <f>'Basic Input for Tool'!B42</f>
        <v>Laboratory technician</v>
      </c>
      <c r="B85" s="64">
        <f>'Basic Input for Tool'!C42</f>
        <v>167000</v>
      </c>
    </row>
    <row r="86" spans="1:2" x14ac:dyDescent="0.25">
      <c r="A86" s="22" t="str">
        <f>'Basic Input for Tool'!B43</f>
        <v>Other 4</v>
      </c>
      <c r="B86" s="64">
        <f>'Basic Input for Tool'!C43</f>
        <v>0</v>
      </c>
    </row>
    <row r="87" spans="1:2" x14ac:dyDescent="0.25">
      <c r="A87" s="22" t="str">
        <f>'Basic Input for Tool'!B44</f>
        <v>Other 5</v>
      </c>
      <c r="B87" s="64">
        <f>'Basic Input for Tool'!C44</f>
        <v>0</v>
      </c>
    </row>
    <row r="88" spans="1:2" x14ac:dyDescent="0.25">
      <c r="A88" s="22" t="str">
        <f>'Basic Input for Tool'!B45</f>
        <v>Other 6</v>
      </c>
      <c r="B88" s="64">
        <f>'Basic Input for Tool'!C45</f>
        <v>0</v>
      </c>
    </row>
    <row r="89" spans="1:2" x14ac:dyDescent="0.25">
      <c r="A89" s="22" t="str">
        <f>'Basic Input for Tool'!B46</f>
        <v>Other 7</v>
      </c>
      <c r="B89" s="64">
        <f>'Basic Input for Tool'!C46</f>
        <v>0</v>
      </c>
    </row>
    <row r="90" spans="1:2" x14ac:dyDescent="0.25">
      <c r="A90" s="22" t="str">
        <f>'Basic Input for Tool'!B47</f>
        <v>Other 8</v>
      </c>
      <c r="B90" s="64">
        <f>'Basic Input for Tool'!C47</f>
        <v>0</v>
      </c>
    </row>
    <row r="91" spans="1:2" x14ac:dyDescent="0.25">
      <c r="A91" s="22" t="str">
        <f>'Basic Input for Tool'!B48</f>
        <v>Other 9</v>
      </c>
      <c r="B91" s="64">
        <f>'Basic Input for Tool'!C48</f>
        <v>0</v>
      </c>
    </row>
    <row r="92" spans="1:2" x14ac:dyDescent="0.25">
      <c r="A92" s="22" t="str">
        <f>'Basic Input for Tool'!B49</f>
        <v>Other 10</v>
      </c>
      <c r="B92" s="64">
        <f>'Basic Input for Tool'!C49</f>
        <v>0</v>
      </c>
    </row>
    <row r="93" spans="1:2" x14ac:dyDescent="0.25">
      <c r="A93" s="22" t="str">
        <f>'Basic Input for Tool'!B50</f>
        <v>Other 11</v>
      </c>
      <c r="B93" s="64">
        <f>'Basic Input for Tool'!C50</f>
        <v>0</v>
      </c>
    </row>
    <row r="94" spans="1:2" x14ac:dyDescent="0.25">
      <c r="A94" s="22" t="str">
        <f>'Basic Input for Tool'!B51</f>
        <v>Other 12</v>
      </c>
      <c r="B94" s="64">
        <f>'Basic Input for Tool'!C51</f>
        <v>0</v>
      </c>
    </row>
    <row r="95" spans="1:2" x14ac:dyDescent="0.25">
      <c r="A95" s="22" t="str">
        <f>'Basic Input for Tool'!B52</f>
        <v>Other 13</v>
      </c>
      <c r="B95" s="64">
        <f>'Basic Input for Tool'!C52</f>
        <v>0</v>
      </c>
    </row>
    <row r="96" spans="1:2" x14ac:dyDescent="0.25">
      <c r="A96" s="22" t="str">
        <f>'Basic Input for Tool'!B53</f>
        <v>Other 14</v>
      </c>
      <c r="B96" s="64">
        <f>'Basic Input for Tool'!C53</f>
        <v>0</v>
      </c>
    </row>
    <row r="97" spans="1:2" x14ac:dyDescent="0.25">
      <c r="A97" s="22" t="str">
        <f>'Basic Input for Tool'!B54</f>
        <v>Other 15</v>
      </c>
      <c r="B97" s="64">
        <f>'Basic Input for Tool'!C54</f>
        <v>0</v>
      </c>
    </row>
    <row r="98" spans="1:2" x14ac:dyDescent="0.25">
      <c r="A98" s="22" t="str">
        <f>'Basic Input for Tool'!B55</f>
        <v>Other 16</v>
      </c>
      <c r="B98" s="64">
        <f>'Basic Input for Tool'!C55</f>
        <v>0</v>
      </c>
    </row>
    <row r="99" spans="1:2" x14ac:dyDescent="0.25">
      <c r="A99" s="22" t="str">
        <f>'Basic Input for Tool'!B56</f>
        <v>Other 17</v>
      </c>
      <c r="B99" s="64">
        <f>'Basic Input for Tool'!C56</f>
        <v>0</v>
      </c>
    </row>
    <row r="100" spans="1:2" x14ac:dyDescent="0.25">
      <c r="A100" s="22" t="str">
        <f>'Basic Input for Tool'!B57</f>
        <v>Other 18</v>
      </c>
      <c r="B100" s="64">
        <f>'Basic Input for Tool'!C57</f>
        <v>0</v>
      </c>
    </row>
    <row r="101" spans="1:2" x14ac:dyDescent="0.25">
      <c r="A101" s="22" t="str">
        <f>'Basic Input for Tool'!B58</f>
        <v>Other 19</v>
      </c>
      <c r="B101" s="64">
        <f>'Basic Input for Tool'!C58</f>
        <v>0</v>
      </c>
    </row>
    <row r="102" spans="1:2" x14ac:dyDescent="0.25">
      <c r="A102" s="22" t="str">
        <f>'Basic Input for Tool'!B59</f>
        <v>Other 20</v>
      </c>
      <c r="B102" s="64">
        <f>'Basic Input for Tool'!C59</f>
        <v>0</v>
      </c>
    </row>
    <row r="114" spans="1:1" x14ac:dyDescent="0.25">
      <c r="A114" t="s">
        <v>309</v>
      </c>
    </row>
    <row r="115" spans="1:1" x14ac:dyDescent="0.25">
      <c r="A115" s="20">
        <v>24</v>
      </c>
    </row>
  </sheetData>
  <mergeCells count="2">
    <mergeCell ref="A1:H1"/>
    <mergeCell ref="D35:D36"/>
  </mergeCells>
  <conditionalFormatting sqref="A1">
    <cfRule type="cellIs" dxfId="4" priority="1" operator="equal">
      <formula>"No Answer"</formula>
    </cfRule>
    <cfRule type="cellIs" dxfId="3" priority="2" operator="equal">
      <formula>"Strongly Disagree"</formula>
    </cfRule>
    <cfRule type="cellIs" dxfId="2" priority="3" operator="equal">
      <formula>"Disagree"</formula>
    </cfRule>
    <cfRule type="cellIs" dxfId="1" priority="4" operator="equal">
      <formula>"Agree"</formula>
    </cfRule>
    <cfRule type="cellIs" dxfId="0" priority="5" operator="equal">
      <formula>"Strongly Agree"</formula>
    </cfRule>
  </conditionalFormatting>
  <pageMargins left="0.7" right="0.7" top="0.75" bottom="0.75" header="0.3" footer="0.3"/>
  <pageSetup orientation="portrait" horizontalDpi="4294967293" verticalDpi="4294967293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2">
    <tabColor theme="6" tint="0.59999389629810485"/>
  </sheetPr>
  <dimension ref="A1:XFC208"/>
  <sheetViews>
    <sheetView topLeftCell="D1" zoomScale="70" zoomScaleNormal="70" workbookViewId="0">
      <selection activeCell="N7" sqref="N7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9" width="6.42578125" style="37" bestFit="1" customWidth="1"/>
    <col min="20" max="24" width="18.85546875" style="37" bestFit="1" customWidth="1"/>
    <col min="25" max="25" width="16.5703125" style="37" bestFit="1" customWidth="1"/>
    <col min="26" max="26" width="14.5703125" style="37" customWidth="1"/>
    <col min="27" max="27" width="14.5703125" style="37" bestFit="1" customWidth="1"/>
    <col min="28" max="31" width="13.5703125" customWidth="1"/>
  </cols>
  <sheetData>
    <row r="1" spans="1:193 16371:16383" x14ac:dyDescent="0.25">
      <c r="A1" s="136" t="str">
        <f>IF(ISNA(VLOOKUP(CountryName,CountriesCodes,2,FALSE))=TRUE,"",VLOOKUP(CountryName,CountriesCodes,2,FALSE)&amp; "NLF")</f>
        <v>ETH NLF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</row>
    <row r="5" spans="1:193 16371:16383" ht="46.5" x14ac:dyDescent="0.25">
      <c r="A5" s="139"/>
      <c r="B5" s="40" t="s">
        <v>598</v>
      </c>
      <c r="C5" s="41" t="s">
        <v>767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1</v>
      </c>
      <c r="AH6">
        <f>COUNTA($N7:$N106)</f>
        <v>1</v>
      </c>
    </row>
    <row r="7" spans="1:193 16371:16383" ht="31.5" x14ac:dyDescent="0.25">
      <c r="A7" s="143"/>
      <c r="B7" s="48"/>
      <c r="C7" s="48"/>
      <c r="D7" s="48"/>
      <c r="E7" s="48"/>
      <c r="F7" s="48" t="s">
        <v>829</v>
      </c>
      <c r="G7" s="48" t="s">
        <v>781</v>
      </c>
      <c r="H7" s="48" t="s">
        <v>32</v>
      </c>
      <c r="I7" s="48"/>
      <c r="J7" s="48"/>
      <c r="K7" s="48"/>
      <c r="L7" s="48" t="s">
        <v>725</v>
      </c>
      <c r="M7" s="48" t="s">
        <v>786</v>
      </c>
      <c r="N7" s="205">
        <f>(((($AN7-$AO7)*$AP7*$AQ7+$AO7*($AP7+ExtraDaysFar)*$AR7)+($AS7*$AP7)+($AT7+$AU7)*$AP7*$AN7+$AV7*$AN7))+($AW7*$AZ7*$AX7+$AW7*$BA7*$AZ7+$AY7+$AN7*$BB7)+$BC7*$AP7+$BH7+$BI7</f>
        <v>154150</v>
      </c>
      <c r="O7" s="47">
        <v>1</v>
      </c>
      <c r="P7" s="50"/>
      <c r="Q7" s="50"/>
      <c r="R7" s="50"/>
      <c r="S7" s="50"/>
      <c r="T7" s="51">
        <f t="shared" ref="T7:X22" si="1">IF($N7="Pending",0,$N7*O7)</f>
        <v>154150</v>
      </c>
      <c r="U7" s="51">
        <f t="shared" si="1"/>
        <v>0</v>
      </c>
      <c r="V7" s="51">
        <f t="shared" si="1"/>
        <v>0</v>
      </c>
      <c r="W7" s="51">
        <f t="shared" si="1"/>
        <v>0</v>
      </c>
      <c r="X7" s="51">
        <f t="shared" si="1"/>
        <v>0</v>
      </c>
      <c r="Y7" s="51">
        <f t="shared" ref="Y7:Y34" si="2">SUM(T7:X7)</f>
        <v>154150</v>
      </c>
      <c r="Z7" s="49" t="s">
        <v>539</v>
      </c>
      <c r="AA7" s="49" t="s">
        <v>591</v>
      </c>
      <c r="AB7" s="15"/>
      <c r="AC7" s="15"/>
      <c r="AD7" s="15"/>
      <c r="AE7" s="15"/>
      <c r="AL7" t="s">
        <v>667</v>
      </c>
      <c r="AN7">
        <v>15</v>
      </c>
      <c r="AO7">
        <v>15</v>
      </c>
      <c r="AP7">
        <v>5</v>
      </c>
      <c r="AQ7">
        <v>0</v>
      </c>
      <c r="AR7">
        <v>1480</v>
      </c>
      <c r="AS7">
        <v>3500</v>
      </c>
      <c r="AT7">
        <v>250</v>
      </c>
      <c r="AU7">
        <v>80</v>
      </c>
      <c r="AV7">
        <v>60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 t="s">
        <v>32</v>
      </c>
      <c r="BE7" t="s">
        <v>591</v>
      </c>
      <c r="BF7" t="s">
        <v>539</v>
      </c>
      <c r="BG7" t="s">
        <v>781</v>
      </c>
      <c r="BH7">
        <v>0</v>
      </c>
      <c r="BI7">
        <v>0</v>
      </c>
    </row>
    <row r="8" spans="1:193 16371:16383" x14ac:dyDescent="0.25">
      <c r="A8" s="143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205"/>
      <c r="O8" s="47"/>
      <c r="P8" s="50"/>
      <c r="Q8" s="50"/>
      <c r="R8" s="50"/>
      <c r="S8" s="50"/>
      <c r="T8" s="51">
        <f t="shared" si="1"/>
        <v>0</v>
      </c>
      <c r="U8" s="51">
        <f t="shared" si="1"/>
        <v>0</v>
      </c>
      <c r="V8" s="51">
        <f t="shared" si="1"/>
        <v>0</v>
      </c>
      <c r="W8" s="51">
        <f t="shared" si="1"/>
        <v>0</v>
      </c>
      <c r="X8" s="51">
        <f t="shared" si="1"/>
        <v>0</v>
      </c>
      <c r="Y8" s="51">
        <f t="shared" si="2"/>
        <v>0</v>
      </c>
      <c r="Z8" s="49"/>
      <c r="AA8" s="49"/>
      <c r="AB8" s="15"/>
      <c r="AC8" s="15"/>
      <c r="AD8" s="15"/>
      <c r="AE8" s="15"/>
    </row>
    <row r="9" spans="1:193 16371:16383" x14ac:dyDescent="0.25">
      <c r="A9" s="143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205"/>
      <c r="O9" s="47"/>
      <c r="P9" s="50"/>
      <c r="Q9" s="50"/>
      <c r="R9" s="50"/>
      <c r="S9" s="50"/>
      <c r="T9" s="51">
        <f t="shared" si="1"/>
        <v>0</v>
      </c>
      <c r="U9" s="51">
        <f t="shared" si="1"/>
        <v>0</v>
      </c>
      <c r="V9" s="51">
        <f t="shared" si="1"/>
        <v>0</v>
      </c>
      <c r="W9" s="51">
        <f t="shared" si="1"/>
        <v>0</v>
      </c>
      <c r="X9" s="51">
        <f t="shared" si="1"/>
        <v>0</v>
      </c>
      <c r="Y9" s="51">
        <f t="shared" si="2"/>
        <v>0</v>
      </c>
      <c r="Z9" s="49"/>
      <c r="AA9" s="49"/>
      <c r="AB9" s="15"/>
      <c r="AC9" s="15"/>
      <c r="AD9" s="15"/>
      <c r="AE9" s="15"/>
    </row>
    <row r="10" spans="1:193 16371:16383" x14ac:dyDescent="0.25">
      <c r="A10" s="143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205"/>
      <c r="O10" s="47"/>
      <c r="P10" s="50"/>
      <c r="Q10" s="50"/>
      <c r="R10" s="50"/>
      <c r="S10" s="50"/>
      <c r="T10" s="51">
        <f t="shared" si="1"/>
        <v>0</v>
      </c>
      <c r="U10" s="51">
        <f t="shared" si="1"/>
        <v>0</v>
      </c>
      <c r="V10" s="51">
        <f t="shared" si="1"/>
        <v>0</v>
      </c>
      <c r="W10" s="51">
        <f t="shared" si="1"/>
        <v>0</v>
      </c>
      <c r="X10" s="51">
        <f t="shared" si="1"/>
        <v>0</v>
      </c>
      <c r="Y10" s="51">
        <f t="shared" si="2"/>
        <v>0</v>
      </c>
      <c r="Z10" s="49"/>
      <c r="AA10" s="49"/>
      <c r="AB10" s="15"/>
      <c r="AC10" s="15"/>
      <c r="AD10" s="15"/>
      <c r="AE10" s="15"/>
    </row>
    <row r="11" spans="1:193 16371:16383" x14ac:dyDescent="0.25">
      <c r="A11" s="143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205"/>
      <c r="O11" s="47"/>
      <c r="P11" s="50"/>
      <c r="Q11" s="50"/>
      <c r="R11" s="50"/>
      <c r="S11" s="50"/>
      <c r="T11" s="51">
        <f t="shared" si="1"/>
        <v>0</v>
      </c>
      <c r="U11" s="51">
        <f t="shared" si="1"/>
        <v>0</v>
      </c>
      <c r="V11" s="51">
        <f t="shared" si="1"/>
        <v>0</v>
      </c>
      <c r="W11" s="51">
        <f t="shared" si="1"/>
        <v>0</v>
      </c>
      <c r="X11" s="51">
        <f t="shared" si="1"/>
        <v>0</v>
      </c>
      <c r="Y11" s="51">
        <f t="shared" si="2"/>
        <v>0</v>
      </c>
      <c r="Z11" s="49"/>
      <c r="AA11" s="49"/>
      <c r="AB11" s="15"/>
      <c r="AC11" s="15"/>
      <c r="AD11" s="15"/>
      <c r="AE11" s="15"/>
    </row>
    <row r="12" spans="1:193 16371:16383" x14ac:dyDescent="0.25">
      <c r="A12" s="143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205"/>
      <c r="O12" s="47"/>
      <c r="P12" s="50"/>
      <c r="Q12" s="50"/>
      <c r="R12" s="50"/>
      <c r="S12" s="50"/>
      <c r="T12" s="51">
        <f t="shared" si="1"/>
        <v>0</v>
      </c>
      <c r="U12" s="51">
        <f t="shared" si="1"/>
        <v>0</v>
      </c>
      <c r="V12" s="51">
        <f t="shared" si="1"/>
        <v>0</v>
      </c>
      <c r="W12" s="51">
        <f t="shared" si="1"/>
        <v>0</v>
      </c>
      <c r="X12" s="51">
        <f t="shared" si="1"/>
        <v>0</v>
      </c>
      <c r="Y12" s="51">
        <f t="shared" si="2"/>
        <v>0</v>
      </c>
      <c r="Z12" s="49"/>
      <c r="AA12" s="49"/>
      <c r="AB12" s="15"/>
      <c r="AC12" s="15"/>
      <c r="AD12" s="15"/>
      <c r="AE12" s="15"/>
    </row>
    <row r="13" spans="1:193 16371:16383" x14ac:dyDescent="0.25">
      <c r="A13" s="143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205"/>
      <c r="O13" s="47"/>
      <c r="P13" s="50"/>
      <c r="Q13" s="50"/>
      <c r="R13" s="50"/>
      <c r="S13" s="50"/>
      <c r="T13" s="51">
        <f t="shared" si="1"/>
        <v>0</v>
      </c>
      <c r="U13" s="51">
        <f t="shared" si="1"/>
        <v>0</v>
      </c>
      <c r="V13" s="51">
        <f t="shared" si="1"/>
        <v>0</v>
      </c>
      <c r="W13" s="51">
        <f t="shared" si="1"/>
        <v>0</v>
      </c>
      <c r="X13" s="51">
        <f t="shared" si="1"/>
        <v>0</v>
      </c>
      <c r="Y13" s="51">
        <f t="shared" si="2"/>
        <v>0</v>
      </c>
      <c r="Z13" s="49"/>
      <c r="AA13" s="49"/>
      <c r="AB13" s="15"/>
      <c r="AC13" s="15"/>
      <c r="AD13" s="15"/>
      <c r="AE13" s="15"/>
    </row>
    <row r="14" spans="1:193 16371:16383" x14ac:dyDescent="0.25">
      <c r="A14" s="143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205"/>
      <c r="O14" s="47"/>
      <c r="P14" s="50"/>
      <c r="Q14" s="50"/>
      <c r="R14" s="50"/>
      <c r="S14" s="50"/>
      <c r="T14" s="51">
        <f t="shared" si="1"/>
        <v>0</v>
      </c>
      <c r="U14" s="51">
        <f t="shared" si="1"/>
        <v>0</v>
      </c>
      <c r="V14" s="51">
        <f t="shared" si="1"/>
        <v>0</v>
      </c>
      <c r="W14" s="51">
        <f t="shared" si="1"/>
        <v>0</v>
      </c>
      <c r="X14" s="51">
        <f t="shared" si="1"/>
        <v>0</v>
      </c>
      <c r="Y14" s="51">
        <f t="shared" si="2"/>
        <v>0</v>
      </c>
      <c r="Z14" s="49"/>
      <c r="AA14" s="49"/>
      <c r="AB14" s="15"/>
      <c r="AC14" s="15"/>
      <c r="AD14" s="15"/>
      <c r="AE14" s="15"/>
    </row>
    <row r="15" spans="1:193 16371:16383" x14ac:dyDescent="0.25">
      <c r="A15" s="143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205"/>
      <c r="O15" s="47"/>
      <c r="P15" s="50"/>
      <c r="Q15" s="50"/>
      <c r="R15" s="50"/>
      <c r="S15" s="50"/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2"/>
        <v>0</v>
      </c>
      <c r="Z15" s="49"/>
      <c r="AA15" s="49"/>
      <c r="AB15" s="15"/>
      <c r="AC15" s="15"/>
      <c r="AD15" s="15"/>
      <c r="AE15" s="15"/>
    </row>
    <row r="16" spans="1:193 16371:16383" x14ac:dyDescent="0.25">
      <c r="A16" s="143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205"/>
      <c r="O16" s="47"/>
      <c r="P16" s="50"/>
      <c r="Q16" s="50"/>
      <c r="R16" s="50"/>
      <c r="S16" s="50"/>
      <c r="T16" s="51">
        <f t="shared" si="1"/>
        <v>0</v>
      </c>
      <c r="U16" s="51">
        <f t="shared" si="1"/>
        <v>0</v>
      </c>
      <c r="V16" s="51">
        <f t="shared" si="1"/>
        <v>0</v>
      </c>
      <c r="W16" s="51">
        <f t="shared" si="1"/>
        <v>0</v>
      </c>
      <c r="X16" s="51">
        <f t="shared" si="1"/>
        <v>0</v>
      </c>
      <c r="Y16" s="51">
        <f t="shared" si="2"/>
        <v>0</v>
      </c>
      <c r="Z16" s="49"/>
      <c r="AA16" s="49"/>
      <c r="AB16" s="15"/>
      <c r="AC16" s="15"/>
      <c r="AD16" s="15"/>
      <c r="AE16" s="15"/>
    </row>
    <row r="17" spans="1:31" x14ac:dyDescent="0.25">
      <c r="A17" s="143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205"/>
      <c r="O17" s="47"/>
      <c r="P17" s="50"/>
      <c r="Q17" s="50"/>
      <c r="R17" s="50"/>
      <c r="S17" s="50"/>
      <c r="T17" s="51">
        <f t="shared" si="1"/>
        <v>0</v>
      </c>
      <c r="U17" s="51">
        <f t="shared" si="1"/>
        <v>0</v>
      </c>
      <c r="V17" s="51">
        <f t="shared" si="1"/>
        <v>0</v>
      </c>
      <c r="W17" s="51">
        <f t="shared" si="1"/>
        <v>0</v>
      </c>
      <c r="X17" s="51">
        <f t="shared" si="1"/>
        <v>0</v>
      </c>
      <c r="Y17" s="51">
        <f t="shared" si="2"/>
        <v>0</v>
      </c>
      <c r="Z17" s="49"/>
      <c r="AA17" s="49"/>
      <c r="AB17" s="15"/>
      <c r="AC17" s="15"/>
      <c r="AD17" s="15"/>
      <c r="AE17" s="15"/>
    </row>
    <row r="18" spans="1:31" x14ac:dyDescent="0.25">
      <c r="A18" s="143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205"/>
      <c r="O18" s="47"/>
      <c r="P18" s="50"/>
      <c r="Q18" s="50"/>
      <c r="R18" s="50"/>
      <c r="S18" s="50"/>
      <c r="T18" s="51">
        <f t="shared" si="1"/>
        <v>0</v>
      </c>
      <c r="U18" s="51">
        <f t="shared" si="1"/>
        <v>0</v>
      </c>
      <c r="V18" s="51">
        <f t="shared" si="1"/>
        <v>0</v>
      </c>
      <c r="W18" s="51">
        <f t="shared" si="1"/>
        <v>0</v>
      </c>
      <c r="X18" s="51">
        <f t="shared" si="1"/>
        <v>0</v>
      </c>
      <c r="Y18" s="51">
        <f t="shared" si="2"/>
        <v>0</v>
      </c>
      <c r="Z18" s="49"/>
      <c r="AA18" s="49"/>
      <c r="AB18" s="15"/>
      <c r="AC18" s="15"/>
      <c r="AD18" s="15"/>
      <c r="AE18" s="15"/>
    </row>
    <row r="19" spans="1:31" x14ac:dyDescent="0.25">
      <c r="A19" s="143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205"/>
      <c r="O19" s="47"/>
      <c r="P19" s="50"/>
      <c r="Q19" s="50"/>
      <c r="R19" s="50"/>
      <c r="S19" s="50"/>
      <c r="T19" s="51">
        <f t="shared" si="1"/>
        <v>0</v>
      </c>
      <c r="U19" s="51">
        <f t="shared" si="1"/>
        <v>0</v>
      </c>
      <c r="V19" s="51">
        <f t="shared" si="1"/>
        <v>0</v>
      </c>
      <c r="W19" s="51">
        <f t="shared" si="1"/>
        <v>0</v>
      </c>
      <c r="X19" s="51">
        <f t="shared" si="1"/>
        <v>0</v>
      </c>
      <c r="Y19" s="51">
        <f t="shared" si="2"/>
        <v>0</v>
      </c>
      <c r="Z19" s="49"/>
      <c r="AA19" s="49"/>
      <c r="AB19" s="15"/>
      <c r="AC19" s="15"/>
      <c r="AD19" s="15"/>
      <c r="AE19" s="15"/>
    </row>
    <row r="20" spans="1:31" x14ac:dyDescent="0.25">
      <c r="A20" s="143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205"/>
      <c r="O20" s="47"/>
      <c r="P20" s="50"/>
      <c r="Q20" s="50"/>
      <c r="R20" s="50"/>
      <c r="S20" s="50"/>
      <c r="T20" s="51">
        <f t="shared" si="1"/>
        <v>0</v>
      </c>
      <c r="U20" s="51">
        <f t="shared" si="1"/>
        <v>0</v>
      </c>
      <c r="V20" s="51">
        <f t="shared" si="1"/>
        <v>0</v>
      </c>
      <c r="W20" s="51">
        <f t="shared" si="1"/>
        <v>0</v>
      </c>
      <c r="X20" s="51">
        <f t="shared" si="1"/>
        <v>0</v>
      </c>
      <c r="Y20" s="51">
        <f t="shared" si="2"/>
        <v>0</v>
      </c>
      <c r="Z20" s="49"/>
      <c r="AA20" s="49"/>
      <c r="AB20" s="15"/>
      <c r="AC20" s="15"/>
      <c r="AD20" s="15"/>
      <c r="AE20" s="15"/>
    </row>
    <row r="21" spans="1:31" x14ac:dyDescent="0.25">
      <c r="A21" s="143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205"/>
      <c r="O21" s="47"/>
      <c r="P21" s="50"/>
      <c r="Q21" s="50"/>
      <c r="R21" s="50"/>
      <c r="S21" s="50"/>
      <c r="T21" s="51">
        <f t="shared" si="1"/>
        <v>0</v>
      </c>
      <c r="U21" s="51">
        <f t="shared" si="1"/>
        <v>0</v>
      </c>
      <c r="V21" s="51">
        <f t="shared" si="1"/>
        <v>0</v>
      </c>
      <c r="W21" s="51">
        <f t="shared" si="1"/>
        <v>0</v>
      </c>
      <c r="X21" s="51">
        <f t="shared" si="1"/>
        <v>0</v>
      </c>
      <c r="Y21" s="51">
        <f t="shared" si="2"/>
        <v>0</v>
      </c>
      <c r="Z21" s="49"/>
      <c r="AA21" s="49"/>
      <c r="AB21" s="15"/>
      <c r="AC21" s="15"/>
      <c r="AD21" s="15"/>
      <c r="AE21" s="15"/>
    </row>
    <row r="22" spans="1:31" x14ac:dyDescent="0.25">
      <c r="A22" s="14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205"/>
      <c r="O22" s="47"/>
      <c r="P22" s="50"/>
      <c r="Q22" s="50"/>
      <c r="R22" s="50"/>
      <c r="S22" s="50"/>
      <c r="T22" s="51">
        <f t="shared" si="1"/>
        <v>0</v>
      </c>
      <c r="U22" s="51">
        <f>IF($N22="Pending",0,$N22*P22)</f>
        <v>0</v>
      </c>
      <c r="V22" s="51">
        <f>IF($N22="Pending",0,$N22*Q22)</f>
        <v>0</v>
      </c>
      <c r="W22" s="51">
        <f>IF($N22="Pending",0,$N22*R22)</f>
        <v>0</v>
      </c>
      <c r="X22" s="51">
        <f>IF($N22="Pending",0,$N22*S22)</f>
        <v>0</v>
      </c>
      <c r="Y22" s="51">
        <f t="shared" si="2"/>
        <v>0</v>
      </c>
      <c r="Z22" s="49"/>
      <c r="AA22" s="49"/>
      <c r="AB22" s="15"/>
      <c r="AC22" s="15"/>
      <c r="AD22" s="15"/>
      <c r="AE22" s="15"/>
    </row>
    <row r="23" spans="1:31" x14ac:dyDescent="0.25">
      <c r="A23" s="143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205"/>
      <c r="O23" s="47"/>
      <c r="P23" s="50"/>
      <c r="Q23" s="50"/>
      <c r="R23" s="50"/>
      <c r="S23" s="50"/>
      <c r="T23" s="51">
        <f t="shared" ref="T23:X34" si="3">IF($N23="Pending",0,$N23*O23)</f>
        <v>0</v>
      </c>
      <c r="U23" s="51">
        <f t="shared" si="3"/>
        <v>0</v>
      </c>
      <c r="V23" s="51">
        <f t="shared" si="3"/>
        <v>0</v>
      </c>
      <c r="W23" s="51">
        <f t="shared" si="3"/>
        <v>0</v>
      </c>
      <c r="X23" s="51">
        <f t="shared" si="3"/>
        <v>0</v>
      </c>
      <c r="Y23" s="51">
        <f t="shared" si="2"/>
        <v>0</v>
      </c>
      <c r="Z23" s="49"/>
      <c r="AA23" s="49"/>
      <c r="AB23" s="15"/>
      <c r="AC23" s="15"/>
      <c r="AD23" s="15"/>
      <c r="AE23" s="15"/>
    </row>
    <row r="24" spans="1:31" x14ac:dyDescent="0.25">
      <c r="A24" s="14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205"/>
      <c r="O24" s="47"/>
      <c r="P24" s="50"/>
      <c r="Q24" s="50"/>
      <c r="R24" s="50"/>
      <c r="S24" s="50"/>
      <c r="T24" s="51">
        <f t="shared" si="3"/>
        <v>0</v>
      </c>
      <c r="U24" s="51">
        <f t="shared" si="3"/>
        <v>0</v>
      </c>
      <c r="V24" s="51">
        <f t="shared" si="3"/>
        <v>0</v>
      </c>
      <c r="W24" s="51">
        <f t="shared" si="3"/>
        <v>0</v>
      </c>
      <c r="X24" s="51">
        <f t="shared" si="3"/>
        <v>0</v>
      </c>
      <c r="Y24" s="51">
        <f t="shared" si="2"/>
        <v>0</v>
      </c>
      <c r="Z24" s="49"/>
      <c r="AA24" s="49"/>
      <c r="AB24" s="15"/>
      <c r="AC24" s="15"/>
      <c r="AD24" s="15"/>
      <c r="AE24" s="15"/>
    </row>
    <row r="25" spans="1:31" x14ac:dyDescent="0.25">
      <c r="A25" s="143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205"/>
      <c r="O25" s="47"/>
      <c r="P25" s="50"/>
      <c r="Q25" s="50"/>
      <c r="R25" s="50"/>
      <c r="S25" s="50"/>
      <c r="T25" s="51">
        <f t="shared" si="3"/>
        <v>0</v>
      </c>
      <c r="U25" s="51">
        <f t="shared" si="3"/>
        <v>0</v>
      </c>
      <c r="V25" s="51">
        <f t="shared" si="3"/>
        <v>0</v>
      </c>
      <c r="W25" s="51">
        <f t="shared" si="3"/>
        <v>0</v>
      </c>
      <c r="X25" s="51">
        <f t="shared" si="3"/>
        <v>0</v>
      </c>
      <c r="Y25" s="51">
        <f t="shared" si="2"/>
        <v>0</v>
      </c>
      <c r="Z25" s="49"/>
      <c r="AA25" s="49"/>
      <c r="AB25" s="15"/>
      <c r="AC25" s="15"/>
      <c r="AD25" s="15"/>
      <c r="AE25" s="15"/>
    </row>
    <row r="26" spans="1:31" x14ac:dyDescent="0.25">
      <c r="A26" s="14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205"/>
      <c r="O26" s="47"/>
      <c r="P26" s="50"/>
      <c r="Q26" s="50"/>
      <c r="R26" s="50"/>
      <c r="S26" s="50"/>
      <c r="T26" s="51">
        <f t="shared" si="3"/>
        <v>0</v>
      </c>
      <c r="U26" s="51">
        <f t="shared" si="3"/>
        <v>0</v>
      </c>
      <c r="V26" s="51">
        <f t="shared" si="3"/>
        <v>0</v>
      </c>
      <c r="W26" s="51">
        <f t="shared" si="3"/>
        <v>0</v>
      </c>
      <c r="X26" s="51">
        <f t="shared" si="3"/>
        <v>0</v>
      </c>
      <c r="Y26" s="51">
        <f t="shared" si="2"/>
        <v>0</v>
      </c>
      <c r="Z26" s="49"/>
      <c r="AA26" s="49"/>
      <c r="AB26" s="15"/>
      <c r="AC26" s="15"/>
      <c r="AD26" s="15"/>
      <c r="AE26" s="15"/>
    </row>
    <row r="27" spans="1:31" x14ac:dyDescent="0.25">
      <c r="A27" s="14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205"/>
      <c r="O27" s="47"/>
      <c r="P27" s="50"/>
      <c r="Q27" s="50"/>
      <c r="R27" s="50"/>
      <c r="S27" s="50"/>
      <c r="T27" s="51">
        <f t="shared" si="3"/>
        <v>0</v>
      </c>
      <c r="U27" s="51">
        <f t="shared" si="3"/>
        <v>0</v>
      </c>
      <c r="V27" s="51">
        <f t="shared" si="3"/>
        <v>0</v>
      </c>
      <c r="W27" s="51">
        <f t="shared" si="3"/>
        <v>0</v>
      </c>
      <c r="X27" s="51">
        <f t="shared" si="3"/>
        <v>0</v>
      </c>
      <c r="Y27" s="51">
        <f t="shared" si="2"/>
        <v>0</v>
      </c>
      <c r="Z27" s="49"/>
      <c r="AA27" s="49"/>
      <c r="AB27" s="15"/>
      <c r="AC27" s="15"/>
      <c r="AD27" s="15"/>
      <c r="AE27" s="15"/>
    </row>
    <row r="28" spans="1:31" x14ac:dyDescent="0.25">
      <c r="A28" s="14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205"/>
      <c r="O28" s="47"/>
      <c r="P28" s="50"/>
      <c r="Q28" s="50"/>
      <c r="R28" s="50"/>
      <c r="S28" s="50"/>
      <c r="T28" s="51">
        <f t="shared" si="3"/>
        <v>0</v>
      </c>
      <c r="U28" s="51">
        <f t="shared" si="3"/>
        <v>0</v>
      </c>
      <c r="V28" s="51">
        <f t="shared" si="3"/>
        <v>0</v>
      </c>
      <c r="W28" s="51">
        <f t="shared" si="3"/>
        <v>0</v>
      </c>
      <c r="X28" s="51">
        <f t="shared" si="3"/>
        <v>0</v>
      </c>
      <c r="Y28" s="51">
        <f t="shared" si="2"/>
        <v>0</v>
      </c>
      <c r="Z28" s="49"/>
      <c r="AA28" s="49"/>
      <c r="AB28" s="15"/>
      <c r="AC28" s="15"/>
      <c r="AD28" s="15"/>
      <c r="AE28" s="15"/>
    </row>
    <row r="29" spans="1:31" x14ac:dyDescent="0.25">
      <c r="A29" s="14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205"/>
      <c r="O29" s="47"/>
      <c r="P29" s="50"/>
      <c r="Q29" s="50"/>
      <c r="R29" s="50"/>
      <c r="S29" s="50"/>
      <c r="T29" s="51">
        <f t="shared" si="3"/>
        <v>0</v>
      </c>
      <c r="U29" s="51">
        <f t="shared" si="3"/>
        <v>0</v>
      </c>
      <c r="V29" s="51">
        <f t="shared" si="3"/>
        <v>0</v>
      </c>
      <c r="W29" s="51">
        <f t="shared" si="3"/>
        <v>0</v>
      </c>
      <c r="X29" s="51">
        <f t="shared" si="3"/>
        <v>0</v>
      </c>
      <c r="Y29" s="51">
        <f t="shared" si="2"/>
        <v>0</v>
      </c>
      <c r="Z29" s="49"/>
      <c r="AA29" s="49"/>
      <c r="AB29" s="15"/>
      <c r="AC29" s="15"/>
      <c r="AD29" s="15"/>
      <c r="AE29" s="15"/>
    </row>
    <row r="30" spans="1:31" s="188" customFormat="1" x14ac:dyDescent="0.25">
      <c r="A30" s="196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47"/>
      <c r="O30" s="184"/>
      <c r="P30" s="185"/>
      <c r="Q30" s="185"/>
      <c r="R30" s="185"/>
      <c r="S30" s="185"/>
      <c r="T30" s="186">
        <f t="shared" si="3"/>
        <v>0</v>
      </c>
      <c r="U30" s="186">
        <f t="shared" si="3"/>
        <v>0</v>
      </c>
      <c r="V30" s="186">
        <f t="shared" si="3"/>
        <v>0</v>
      </c>
      <c r="W30" s="186">
        <f t="shared" si="3"/>
        <v>0</v>
      </c>
      <c r="X30" s="186">
        <f t="shared" si="3"/>
        <v>0</v>
      </c>
      <c r="Y30" s="186">
        <f t="shared" si="2"/>
        <v>0</v>
      </c>
      <c r="Z30" s="187"/>
      <c r="AA30" s="187"/>
      <c r="AB30" s="269"/>
      <c r="AC30" s="269"/>
      <c r="AD30" s="269"/>
      <c r="AE30" s="269"/>
    </row>
    <row r="31" spans="1:31" x14ac:dyDescent="0.25">
      <c r="A31" s="14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205"/>
      <c r="O31" s="47"/>
      <c r="P31" s="50"/>
      <c r="Q31" s="50"/>
      <c r="R31" s="50"/>
      <c r="S31" s="50"/>
      <c r="T31" s="51">
        <f t="shared" si="3"/>
        <v>0</v>
      </c>
      <c r="U31" s="51">
        <f t="shared" si="3"/>
        <v>0</v>
      </c>
      <c r="V31" s="51">
        <f t="shared" si="3"/>
        <v>0</v>
      </c>
      <c r="W31" s="51">
        <f t="shared" si="3"/>
        <v>0</v>
      </c>
      <c r="X31" s="51">
        <f t="shared" si="3"/>
        <v>0</v>
      </c>
      <c r="Y31" s="51">
        <f t="shared" si="2"/>
        <v>0</v>
      </c>
      <c r="Z31" s="49"/>
      <c r="AA31" s="49"/>
      <c r="AB31" s="15"/>
      <c r="AC31" s="15"/>
      <c r="AD31" s="15"/>
      <c r="AE31" s="15"/>
    </row>
    <row r="32" spans="1:31" x14ac:dyDescent="0.25">
      <c r="A32" s="14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205"/>
      <c r="O32" s="47"/>
      <c r="P32" s="50"/>
      <c r="Q32" s="50"/>
      <c r="R32" s="50"/>
      <c r="S32" s="50"/>
      <c r="T32" s="51">
        <f t="shared" si="3"/>
        <v>0</v>
      </c>
      <c r="U32" s="51">
        <f t="shared" si="3"/>
        <v>0</v>
      </c>
      <c r="V32" s="51">
        <f t="shared" si="3"/>
        <v>0</v>
      </c>
      <c r="W32" s="51">
        <f t="shared" si="3"/>
        <v>0</v>
      </c>
      <c r="X32" s="51">
        <f t="shared" si="3"/>
        <v>0</v>
      </c>
      <c r="Y32" s="51">
        <f t="shared" si="2"/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205"/>
      <c r="O33" s="47"/>
      <c r="P33" s="50"/>
      <c r="Q33" s="50"/>
      <c r="R33" s="50"/>
      <c r="S33" s="50"/>
      <c r="T33" s="51">
        <f t="shared" si="3"/>
        <v>0</v>
      </c>
      <c r="U33" s="51">
        <f t="shared" si="3"/>
        <v>0</v>
      </c>
      <c r="V33" s="51">
        <f t="shared" si="3"/>
        <v>0</v>
      </c>
      <c r="W33" s="51">
        <f t="shared" si="3"/>
        <v>0</v>
      </c>
      <c r="X33" s="51">
        <f t="shared" si="3"/>
        <v>0</v>
      </c>
      <c r="Y33" s="51">
        <f t="shared" si="2"/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205"/>
      <c r="O34" s="47"/>
      <c r="P34" s="50"/>
      <c r="Q34" s="50"/>
      <c r="R34" s="50"/>
      <c r="S34" s="50"/>
      <c r="T34" s="51">
        <f t="shared" si="3"/>
        <v>0</v>
      </c>
      <c r="U34" s="51">
        <f t="shared" si="3"/>
        <v>0</v>
      </c>
      <c r="V34" s="51">
        <f t="shared" si="3"/>
        <v>0</v>
      </c>
      <c r="W34" s="51">
        <f t="shared" si="3"/>
        <v>0</v>
      </c>
      <c r="X34" s="51">
        <f t="shared" si="3"/>
        <v>0</v>
      </c>
      <c r="Y34" s="51">
        <f t="shared" si="2"/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205"/>
      <c r="O35" s="47"/>
      <c r="P35" s="50"/>
      <c r="Q35" s="50"/>
      <c r="R35" s="50"/>
      <c r="S35" s="50"/>
      <c r="T35" s="51">
        <f t="shared" ref="T35:X53" si="4">IF($N35="Pending",0,$N35*O35)</f>
        <v>0</v>
      </c>
      <c r="U35" s="51">
        <f t="shared" si="4"/>
        <v>0</v>
      </c>
      <c r="V35" s="51">
        <f t="shared" si="4"/>
        <v>0</v>
      </c>
      <c r="W35" s="51">
        <f t="shared" si="4"/>
        <v>0</v>
      </c>
      <c r="X35" s="51">
        <f t="shared" si="4"/>
        <v>0</v>
      </c>
      <c r="Y35" s="51">
        <f t="shared" ref="Y35:Y54" si="5">SUM(T35:X35)</f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205"/>
      <c r="O36" s="47"/>
      <c r="P36" s="50"/>
      <c r="Q36" s="50"/>
      <c r="R36" s="50"/>
      <c r="S36" s="50"/>
      <c r="T36" s="51">
        <f t="shared" si="4"/>
        <v>0</v>
      </c>
      <c r="U36" s="51">
        <f t="shared" si="4"/>
        <v>0</v>
      </c>
      <c r="V36" s="51">
        <f t="shared" si="4"/>
        <v>0</v>
      </c>
      <c r="W36" s="51">
        <f t="shared" si="4"/>
        <v>0</v>
      </c>
      <c r="X36" s="51">
        <f t="shared" si="4"/>
        <v>0</v>
      </c>
      <c r="Y36" s="51">
        <f t="shared" si="5"/>
        <v>0</v>
      </c>
      <c r="Z36" s="49"/>
      <c r="AA36" s="49"/>
      <c r="AB36" s="15"/>
      <c r="AC36" s="15"/>
      <c r="AD36" s="15"/>
      <c r="AE36" s="15"/>
    </row>
    <row r="37" spans="1:31" x14ac:dyDescent="0.25">
      <c r="A37" s="143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205"/>
      <c r="O37" s="47"/>
      <c r="P37" s="50"/>
      <c r="Q37" s="50"/>
      <c r="R37" s="50"/>
      <c r="S37" s="50"/>
      <c r="T37" s="51">
        <f t="shared" si="4"/>
        <v>0</v>
      </c>
      <c r="U37" s="51">
        <f t="shared" si="4"/>
        <v>0</v>
      </c>
      <c r="V37" s="51">
        <f t="shared" si="4"/>
        <v>0</v>
      </c>
      <c r="W37" s="51">
        <f t="shared" si="4"/>
        <v>0</v>
      </c>
      <c r="X37" s="51">
        <f t="shared" si="4"/>
        <v>0</v>
      </c>
      <c r="Y37" s="51">
        <f t="shared" si="5"/>
        <v>0</v>
      </c>
      <c r="Z37" s="49"/>
      <c r="AA37" s="49"/>
      <c r="AB37" s="15"/>
      <c r="AC37" s="15"/>
      <c r="AD37" s="15"/>
      <c r="AE37" s="15"/>
    </row>
    <row r="38" spans="1:31" x14ac:dyDescent="0.25">
      <c r="A38" s="14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205"/>
      <c r="O38" s="47"/>
      <c r="P38" s="50"/>
      <c r="Q38" s="50"/>
      <c r="R38" s="50"/>
      <c r="S38" s="50"/>
      <c r="T38" s="51">
        <f t="shared" si="4"/>
        <v>0</v>
      </c>
      <c r="U38" s="51">
        <f t="shared" si="4"/>
        <v>0</v>
      </c>
      <c r="V38" s="51">
        <f t="shared" si="4"/>
        <v>0</v>
      </c>
      <c r="W38" s="51">
        <f t="shared" si="4"/>
        <v>0</v>
      </c>
      <c r="X38" s="51">
        <f t="shared" si="4"/>
        <v>0</v>
      </c>
      <c r="Y38" s="51">
        <f t="shared" si="5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205"/>
      <c r="O39" s="47"/>
      <c r="P39" s="50"/>
      <c r="Q39" s="50"/>
      <c r="R39" s="50"/>
      <c r="S39" s="50"/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205"/>
      <c r="O40" s="47"/>
      <c r="P40" s="50"/>
      <c r="Q40" s="50"/>
      <c r="R40" s="50"/>
      <c r="S40" s="50"/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205"/>
      <c r="O41" s="47"/>
      <c r="P41" s="50"/>
      <c r="Q41" s="50"/>
      <c r="R41" s="50"/>
      <c r="S41" s="50"/>
      <c r="T41" s="51">
        <v>0</v>
      </c>
      <c r="U41" s="51">
        <v>0</v>
      </c>
      <c r="V41" s="51">
        <v>0</v>
      </c>
      <c r="W41" s="51">
        <v>0</v>
      </c>
      <c r="X41" s="51">
        <v>0</v>
      </c>
      <c r="Y41" s="51"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205"/>
      <c r="O42" s="47"/>
      <c r="P42" s="50"/>
      <c r="Q42" s="50"/>
      <c r="R42" s="50"/>
      <c r="S42" s="50"/>
      <c r="T42" s="51"/>
      <c r="U42" s="51"/>
      <c r="V42" s="51"/>
      <c r="W42" s="51"/>
      <c r="X42" s="51"/>
      <c r="Y42" s="51"/>
      <c r="Z42" s="49"/>
      <c r="AA42" s="49"/>
      <c r="AB42" s="15"/>
      <c r="AC42" s="15"/>
      <c r="AD42" s="15"/>
      <c r="AE42" s="15"/>
    </row>
    <row r="43" spans="1:31" x14ac:dyDescent="0.25">
      <c r="A43" s="143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205"/>
      <c r="O43" s="47"/>
      <c r="P43" s="50"/>
      <c r="Q43" s="50"/>
      <c r="R43" s="50"/>
      <c r="S43" s="50"/>
      <c r="T43" s="51">
        <f t="shared" si="4"/>
        <v>0</v>
      </c>
      <c r="U43" s="51">
        <f t="shared" si="4"/>
        <v>0</v>
      </c>
      <c r="V43" s="51">
        <f t="shared" si="4"/>
        <v>0</v>
      </c>
      <c r="W43" s="51">
        <f t="shared" si="4"/>
        <v>0</v>
      </c>
      <c r="X43" s="51">
        <f t="shared" si="4"/>
        <v>0</v>
      </c>
      <c r="Y43" s="51">
        <f t="shared" si="5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205"/>
      <c r="O44" s="47"/>
      <c r="P44" s="50"/>
      <c r="Q44" s="50"/>
      <c r="R44" s="50"/>
      <c r="S44" s="50"/>
      <c r="T44" s="51">
        <f t="shared" si="4"/>
        <v>0</v>
      </c>
      <c r="U44" s="51">
        <f t="shared" si="4"/>
        <v>0</v>
      </c>
      <c r="V44" s="51">
        <f t="shared" si="4"/>
        <v>0</v>
      </c>
      <c r="W44" s="51">
        <f t="shared" si="4"/>
        <v>0</v>
      </c>
      <c r="X44" s="51">
        <f t="shared" si="4"/>
        <v>0</v>
      </c>
      <c r="Y44" s="51">
        <f t="shared" si="5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205"/>
      <c r="O45" s="47"/>
      <c r="P45" s="50"/>
      <c r="Q45" s="50"/>
      <c r="R45" s="50"/>
      <c r="S45" s="50"/>
      <c r="T45" s="51">
        <f t="shared" si="4"/>
        <v>0</v>
      </c>
      <c r="U45" s="51">
        <f t="shared" si="4"/>
        <v>0</v>
      </c>
      <c r="V45" s="51">
        <f t="shared" si="4"/>
        <v>0</v>
      </c>
      <c r="W45" s="51">
        <f t="shared" si="4"/>
        <v>0</v>
      </c>
      <c r="X45" s="51">
        <f t="shared" si="4"/>
        <v>0</v>
      </c>
      <c r="Y45" s="51">
        <f t="shared" si="5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205"/>
      <c r="O46" s="47"/>
      <c r="P46" s="50"/>
      <c r="Q46" s="50"/>
      <c r="R46" s="50"/>
      <c r="S46" s="50"/>
      <c r="T46" s="51">
        <f t="shared" si="4"/>
        <v>0</v>
      </c>
      <c r="U46" s="51">
        <f t="shared" si="4"/>
        <v>0</v>
      </c>
      <c r="V46" s="51">
        <f t="shared" si="4"/>
        <v>0</v>
      </c>
      <c r="W46" s="51">
        <f t="shared" si="4"/>
        <v>0</v>
      </c>
      <c r="X46" s="51">
        <f t="shared" si="4"/>
        <v>0</v>
      </c>
      <c r="Y46" s="51">
        <f t="shared" si="5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7"/>
      <c r="P47" s="50"/>
      <c r="Q47" s="50"/>
      <c r="R47" s="50"/>
      <c r="S47" s="50"/>
      <c r="T47" s="51">
        <f t="shared" si="4"/>
        <v>0</v>
      </c>
      <c r="U47" s="51">
        <f t="shared" si="4"/>
        <v>0</v>
      </c>
      <c r="V47" s="51">
        <f t="shared" si="4"/>
        <v>0</v>
      </c>
      <c r="W47" s="51">
        <f t="shared" si="4"/>
        <v>0</v>
      </c>
      <c r="X47" s="51">
        <f t="shared" si="4"/>
        <v>0</v>
      </c>
      <c r="Y47" s="51">
        <f t="shared" si="5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7"/>
      <c r="P48" s="50"/>
      <c r="Q48" s="50"/>
      <c r="R48" s="50"/>
      <c r="S48" s="50"/>
      <c r="T48" s="51">
        <f t="shared" si="4"/>
        <v>0</v>
      </c>
      <c r="U48" s="51">
        <f t="shared" si="4"/>
        <v>0</v>
      </c>
      <c r="V48" s="51">
        <f t="shared" si="4"/>
        <v>0</v>
      </c>
      <c r="W48" s="51">
        <f t="shared" si="4"/>
        <v>0</v>
      </c>
      <c r="X48" s="51">
        <f t="shared" si="4"/>
        <v>0</v>
      </c>
      <c r="Y48" s="51">
        <f t="shared" si="5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7"/>
      <c r="P49" s="50"/>
      <c r="Q49" s="50"/>
      <c r="R49" s="50"/>
      <c r="S49" s="50"/>
      <c r="T49" s="51">
        <f t="shared" si="4"/>
        <v>0</v>
      </c>
      <c r="U49" s="51">
        <f t="shared" si="4"/>
        <v>0</v>
      </c>
      <c r="V49" s="51">
        <f t="shared" si="4"/>
        <v>0</v>
      </c>
      <c r="W49" s="51">
        <f t="shared" si="4"/>
        <v>0</v>
      </c>
      <c r="X49" s="51">
        <f t="shared" si="4"/>
        <v>0</v>
      </c>
      <c r="Y49" s="51">
        <f t="shared" si="5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7"/>
      <c r="P50" s="50"/>
      <c r="Q50" s="50"/>
      <c r="R50" s="50"/>
      <c r="S50" s="50"/>
      <c r="T50" s="51">
        <f t="shared" si="4"/>
        <v>0</v>
      </c>
      <c r="U50" s="51">
        <f t="shared" si="4"/>
        <v>0</v>
      </c>
      <c r="V50" s="51">
        <f t="shared" si="4"/>
        <v>0</v>
      </c>
      <c r="W50" s="51">
        <f t="shared" si="4"/>
        <v>0</v>
      </c>
      <c r="X50" s="51">
        <f t="shared" si="4"/>
        <v>0</v>
      </c>
      <c r="Y50" s="51">
        <f t="shared" si="5"/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205"/>
      <c r="O51" s="47"/>
      <c r="P51" s="50"/>
      <c r="Q51" s="50"/>
      <c r="R51" s="50"/>
      <c r="S51" s="50"/>
      <c r="T51" s="51">
        <f t="shared" si="4"/>
        <v>0</v>
      </c>
      <c r="U51" s="51">
        <f t="shared" si="4"/>
        <v>0</v>
      </c>
      <c r="V51" s="51">
        <f t="shared" si="4"/>
        <v>0</v>
      </c>
      <c r="W51" s="51">
        <f t="shared" si="4"/>
        <v>0</v>
      </c>
      <c r="X51" s="51">
        <f t="shared" si="4"/>
        <v>0</v>
      </c>
      <c r="Y51" s="51">
        <f t="shared" si="5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7"/>
      <c r="P52" s="50"/>
      <c r="Q52" s="50"/>
      <c r="R52" s="50"/>
      <c r="S52" s="50"/>
      <c r="T52" s="51">
        <f t="shared" si="4"/>
        <v>0</v>
      </c>
      <c r="U52" s="51">
        <f t="shared" si="4"/>
        <v>0</v>
      </c>
      <c r="V52" s="51">
        <f t="shared" si="4"/>
        <v>0</v>
      </c>
      <c r="W52" s="51">
        <f t="shared" si="4"/>
        <v>0</v>
      </c>
      <c r="X52" s="51">
        <f t="shared" si="4"/>
        <v>0</v>
      </c>
      <c r="Y52" s="51">
        <f t="shared" si="5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205"/>
      <c r="O53" s="47"/>
      <c r="P53" s="50"/>
      <c r="Q53" s="50"/>
      <c r="R53" s="50"/>
      <c r="S53" s="50"/>
      <c r="T53" s="51">
        <f t="shared" si="4"/>
        <v>0</v>
      </c>
      <c r="U53" s="51">
        <f t="shared" si="4"/>
        <v>0</v>
      </c>
      <c r="V53" s="51">
        <f t="shared" si="4"/>
        <v>0</v>
      </c>
      <c r="W53" s="51">
        <f t="shared" si="4"/>
        <v>0</v>
      </c>
      <c r="X53" s="51">
        <f t="shared" si="4"/>
        <v>0</v>
      </c>
      <c r="Y53" s="51">
        <f t="shared" si="5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205"/>
      <c r="O54" s="47"/>
      <c r="P54" s="50"/>
      <c r="Q54" s="50"/>
      <c r="R54" s="50"/>
      <c r="S54" s="50"/>
      <c r="T54" s="51">
        <f t="shared" ref="T54:X54" si="6">IF($N54="Pending",0,$N54*O54)</f>
        <v>0</v>
      </c>
      <c r="U54" s="51">
        <f t="shared" si="6"/>
        <v>0</v>
      </c>
      <c r="V54" s="51">
        <f t="shared" si="6"/>
        <v>0</v>
      </c>
      <c r="W54" s="51">
        <f t="shared" si="6"/>
        <v>0</v>
      </c>
      <c r="X54" s="51">
        <f t="shared" si="6"/>
        <v>0</v>
      </c>
      <c r="Y54" s="51">
        <f t="shared" si="5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7"/>
      <c r="P55" s="50"/>
      <c r="Q55" s="50"/>
      <c r="R55" s="50"/>
      <c r="S55" s="50"/>
      <c r="T55" s="51">
        <f t="shared" ref="T55:X74" si="7">IF($N55="Pending",0,$N55*O55)</f>
        <v>0</v>
      </c>
      <c r="U55" s="51">
        <f t="shared" si="7"/>
        <v>0</v>
      </c>
      <c r="V55" s="51">
        <f t="shared" si="7"/>
        <v>0</v>
      </c>
      <c r="W55" s="51">
        <f t="shared" si="7"/>
        <v>0</v>
      </c>
      <c r="X55" s="51">
        <f t="shared" si="7"/>
        <v>0</v>
      </c>
      <c r="Y55" s="51">
        <f t="shared" ref="Y55:Y70" si="8">SUM(T55:X55)</f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7"/>
      <c r="P56" s="50"/>
      <c r="Q56" s="50"/>
      <c r="R56" s="50"/>
      <c r="S56" s="50"/>
      <c r="T56" s="51">
        <f t="shared" si="7"/>
        <v>0</v>
      </c>
      <c r="U56" s="51">
        <f t="shared" si="7"/>
        <v>0</v>
      </c>
      <c r="V56" s="51">
        <f t="shared" si="7"/>
        <v>0</v>
      </c>
      <c r="W56" s="51">
        <f t="shared" si="7"/>
        <v>0</v>
      </c>
      <c r="X56" s="51">
        <f t="shared" si="7"/>
        <v>0</v>
      </c>
      <c r="Y56" s="51">
        <f t="shared" si="8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7"/>
      <c r="P57" s="50"/>
      <c r="Q57" s="50"/>
      <c r="R57" s="50"/>
      <c r="S57" s="50"/>
      <c r="T57" s="51">
        <f t="shared" si="7"/>
        <v>0</v>
      </c>
      <c r="U57" s="51">
        <f t="shared" si="7"/>
        <v>0</v>
      </c>
      <c r="V57" s="51">
        <f t="shared" si="7"/>
        <v>0</v>
      </c>
      <c r="W57" s="51">
        <f t="shared" si="7"/>
        <v>0</v>
      </c>
      <c r="X57" s="51">
        <f t="shared" si="7"/>
        <v>0</v>
      </c>
      <c r="Y57" s="51">
        <f t="shared" si="8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7"/>
      <c r="P58" s="50"/>
      <c r="Q58" s="50"/>
      <c r="R58" s="50"/>
      <c r="S58" s="50"/>
      <c r="T58" s="51">
        <f t="shared" si="7"/>
        <v>0</v>
      </c>
      <c r="U58" s="51">
        <f t="shared" si="7"/>
        <v>0</v>
      </c>
      <c r="V58" s="51">
        <f t="shared" si="7"/>
        <v>0</v>
      </c>
      <c r="W58" s="51">
        <f t="shared" si="7"/>
        <v>0</v>
      </c>
      <c r="X58" s="51">
        <f t="shared" si="7"/>
        <v>0</v>
      </c>
      <c r="Y58" s="51">
        <f t="shared" si="8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7"/>
      <c r="P59" s="50"/>
      <c r="Q59" s="50"/>
      <c r="R59" s="50"/>
      <c r="S59" s="50"/>
      <c r="T59" s="51">
        <f t="shared" si="7"/>
        <v>0</v>
      </c>
      <c r="U59" s="51">
        <f t="shared" si="7"/>
        <v>0</v>
      </c>
      <c r="V59" s="51">
        <f t="shared" si="7"/>
        <v>0</v>
      </c>
      <c r="W59" s="51">
        <f t="shared" si="7"/>
        <v>0</v>
      </c>
      <c r="X59" s="51">
        <f t="shared" si="7"/>
        <v>0</v>
      </c>
      <c r="Y59" s="51">
        <f t="shared" si="8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7"/>
      <c r="P60" s="50"/>
      <c r="Q60" s="50"/>
      <c r="R60" s="50"/>
      <c r="S60" s="50"/>
      <c r="T60" s="51">
        <f t="shared" si="7"/>
        <v>0</v>
      </c>
      <c r="U60" s="51">
        <f t="shared" si="7"/>
        <v>0</v>
      </c>
      <c r="V60" s="51">
        <f t="shared" si="7"/>
        <v>0</v>
      </c>
      <c r="W60" s="51">
        <f t="shared" si="7"/>
        <v>0</v>
      </c>
      <c r="X60" s="51">
        <f t="shared" si="7"/>
        <v>0</v>
      </c>
      <c r="Y60" s="51">
        <f t="shared" si="8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7"/>
      <c r="P61" s="50"/>
      <c r="Q61" s="50"/>
      <c r="R61" s="50"/>
      <c r="S61" s="50"/>
      <c r="T61" s="51">
        <f t="shared" si="7"/>
        <v>0</v>
      </c>
      <c r="U61" s="51">
        <f t="shared" si="7"/>
        <v>0</v>
      </c>
      <c r="V61" s="51">
        <f t="shared" si="7"/>
        <v>0</v>
      </c>
      <c r="W61" s="51">
        <f t="shared" si="7"/>
        <v>0</v>
      </c>
      <c r="X61" s="51">
        <f t="shared" si="7"/>
        <v>0</v>
      </c>
      <c r="Y61" s="51">
        <f t="shared" si="8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7"/>
      <c r="P62" s="50"/>
      <c r="Q62" s="50"/>
      <c r="R62" s="50"/>
      <c r="S62" s="50"/>
      <c r="T62" s="51">
        <f t="shared" si="7"/>
        <v>0</v>
      </c>
      <c r="U62" s="51">
        <f t="shared" si="7"/>
        <v>0</v>
      </c>
      <c r="V62" s="51">
        <f t="shared" si="7"/>
        <v>0</v>
      </c>
      <c r="W62" s="51">
        <f t="shared" si="7"/>
        <v>0</v>
      </c>
      <c r="X62" s="51">
        <f t="shared" si="7"/>
        <v>0</v>
      </c>
      <c r="Y62" s="51">
        <f t="shared" si="8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7"/>
      <c r="P63" s="50"/>
      <c r="Q63" s="50"/>
      <c r="R63" s="50"/>
      <c r="S63" s="50"/>
      <c r="T63" s="51">
        <f t="shared" si="7"/>
        <v>0</v>
      </c>
      <c r="U63" s="51">
        <f t="shared" si="7"/>
        <v>0</v>
      </c>
      <c r="V63" s="51">
        <f t="shared" si="7"/>
        <v>0</v>
      </c>
      <c r="W63" s="51">
        <f t="shared" si="7"/>
        <v>0</v>
      </c>
      <c r="X63" s="51">
        <f t="shared" si="7"/>
        <v>0</v>
      </c>
      <c r="Y63" s="51">
        <f t="shared" si="8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7"/>
      <c r="P64" s="50"/>
      <c r="Q64" s="50"/>
      <c r="R64" s="50"/>
      <c r="S64" s="50"/>
      <c r="T64" s="51">
        <f t="shared" si="7"/>
        <v>0</v>
      </c>
      <c r="U64" s="51">
        <f t="shared" si="7"/>
        <v>0</v>
      </c>
      <c r="V64" s="51">
        <f t="shared" si="7"/>
        <v>0</v>
      </c>
      <c r="W64" s="51">
        <f t="shared" si="7"/>
        <v>0</v>
      </c>
      <c r="X64" s="51">
        <f t="shared" si="7"/>
        <v>0</v>
      </c>
      <c r="Y64" s="51">
        <f t="shared" si="8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7"/>
      <c r="P65" s="50"/>
      <c r="Q65" s="50"/>
      <c r="R65" s="50"/>
      <c r="S65" s="50"/>
      <c r="T65" s="51">
        <f t="shared" si="7"/>
        <v>0</v>
      </c>
      <c r="U65" s="51">
        <f t="shared" si="7"/>
        <v>0</v>
      </c>
      <c r="V65" s="51">
        <f t="shared" si="7"/>
        <v>0</v>
      </c>
      <c r="W65" s="51">
        <f t="shared" si="7"/>
        <v>0</v>
      </c>
      <c r="X65" s="51">
        <f t="shared" si="7"/>
        <v>0</v>
      </c>
      <c r="Y65" s="51">
        <f t="shared" si="8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7"/>
      <c r="P66" s="50"/>
      <c r="Q66" s="50"/>
      <c r="R66" s="50"/>
      <c r="S66" s="50"/>
      <c r="T66" s="51">
        <f t="shared" si="7"/>
        <v>0</v>
      </c>
      <c r="U66" s="51">
        <f t="shared" si="7"/>
        <v>0</v>
      </c>
      <c r="V66" s="51">
        <f t="shared" si="7"/>
        <v>0</v>
      </c>
      <c r="W66" s="51">
        <f t="shared" si="7"/>
        <v>0</v>
      </c>
      <c r="X66" s="51">
        <f t="shared" si="7"/>
        <v>0</v>
      </c>
      <c r="Y66" s="51">
        <f t="shared" si="8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7"/>
      <c r="P67" s="50"/>
      <c r="Q67" s="50"/>
      <c r="R67" s="50"/>
      <c r="S67" s="50"/>
      <c r="T67" s="51">
        <f t="shared" si="7"/>
        <v>0</v>
      </c>
      <c r="U67" s="51">
        <f t="shared" si="7"/>
        <v>0</v>
      </c>
      <c r="V67" s="51">
        <f t="shared" si="7"/>
        <v>0</v>
      </c>
      <c r="W67" s="51">
        <f t="shared" si="7"/>
        <v>0</v>
      </c>
      <c r="X67" s="51">
        <f t="shared" si="7"/>
        <v>0</v>
      </c>
      <c r="Y67" s="51">
        <f t="shared" si="8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7"/>
      <c r="P68" s="50"/>
      <c r="Q68" s="50"/>
      <c r="R68" s="50"/>
      <c r="S68" s="50"/>
      <c r="T68" s="51">
        <f t="shared" si="7"/>
        <v>0</v>
      </c>
      <c r="U68" s="51">
        <f t="shared" si="7"/>
        <v>0</v>
      </c>
      <c r="V68" s="51">
        <f t="shared" si="7"/>
        <v>0</v>
      </c>
      <c r="W68" s="51">
        <f t="shared" si="7"/>
        <v>0</v>
      </c>
      <c r="X68" s="51">
        <f t="shared" si="7"/>
        <v>0</v>
      </c>
      <c r="Y68" s="51">
        <f t="shared" si="8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7"/>
      <c r="P69" s="50"/>
      <c r="Q69" s="50"/>
      <c r="R69" s="50"/>
      <c r="S69" s="50"/>
      <c r="T69" s="51">
        <f t="shared" si="7"/>
        <v>0</v>
      </c>
      <c r="U69" s="51">
        <f t="shared" si="7"/>
        <v>0</v>
      </c>
      <c r="V69" s="51">
        <f t="shared" si="7"/>
        <v>0</v>
      </c>
      <c r="W69" s="51">
        <f t="shared" si="7"/>
        <v>0</v>
      </c>
      <c r="X69" s="51">
        <f t="shared" si="7"/>
        <v>0</v>
      </c>
      <c r="Y69" s="51">
        <f t="shared" si="8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7"/>
      <c r="P70" s="50"/>
      <c r="Q70" s="50"/>
      <c r="R70" s="50"/>
      <c r="S70" s="50"/>
      <c r="T70" s="51">
        <f t="shared" si="7"/>
        <v>0</v>
      </c>
      <c r="U70" s="51">
        <f t="shared" si="7"/>
        <v>0</v>
      </c>
      <c r="V70" s="51">
        <f t="shared" si="7"/>
        <v>0</v>
      </c>
      <c r="W70" s="51">
        <f t="shared" si="7"/>
        <v>0</v>
      </c>
      <c r="X70" s="51">
        <f t="shared" si="7"/>
        <v>0</v>
      </c>
      <c r="Y70" s="51">
        <f t="shared" si="8"/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7"/>
      <c r="P71" s="50"/>
      <c r="Q71" s="50"/>
      <c r="R71" s="50"/>
      <c r="S71" s="50"/>
      <c r="T71" s="51">
        <f t="shared" si="7"/>
        <v>0</v>
      </c>
      <c r="U71" s="51">
        <f t="shared" si="7"/>
        <v>0</v>
      </c>
      <c r="V71" s="51">
        <f t="shared" si="7"/>
        <v>0</v>
      </c>
      <c r="W71" s="51">
        <f t="shared" si="7"/>
        <v>0</v>
      </c>
      <c r="X71" s="51">
        <f t="shared" si="7"/>
        <v>0</v>
      </c>
      <c r="Y71" s="51">
        <f t="shared" ref="Y71:Y106" si="9">SUM(T71:X71)</f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7"/>
      <c r="P72" s="50"/>
      <c r="Q72" s="50"/>
      <c r="R72" s="50"/>
      <c r="S72" s="50"/>
      <c r="T72" s="51">
        <f t="shared" si="7"/>
        <v>0</v>
      </c>
      <c r="U72" s="51">
        <f t="shared" si="7"/>
        <v>0</v>
      </c>
      <c r="V72" s="51">
        <f t="shared" si="7"/>
        <v>0</v>
      </c>
      <c r="W72" s="51">
        <f t="shared" si="7"/>
        <v>0</v>
      </c>
      <c r="X72" s="51">
        <f t="shared" si="7"/>
        <v>0</v>
      </c>
      <c r="Y72" s="51">
        <f t="shared" si="9"/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7"/>
      <c r="P73" s="50"/>
      <c r="Q73" s="50"/>
      <c r="R73" s="50"/>
      <c r="S73" s="50"/>
      <c r="T73" s="51">
        <f t="shared" si="7"/>
        <v>0</v>
      </c>
      <c r="U73" s="51">
        <f t="shared" si="7"/>
        <v>0</v>
      </c>
      <c r="V73" s="51">
        <f t="shared" si="7"/>
        <v>0</v>
      </c>
      <c r="W73" s="51">
        <f t="shared" si="7"/>
        <v>0</v>
      </c>
      <c r="X73" s="51">
        <f t="shared" si="7"/>
        <v>0</v>
      </c>
      <c r="Y73" s="51">
        <f t="shared" si="9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7"/>
      <c r="P74" s="50"/>
      <c r="Q74" s="50"/>
      <c r="R74" s="50"/>
      <c r="S74" s="50"/>
      <c r="T74" s="51">
        <f t="shared" si="7"/>
        <v>0</v>
      </c>
      <c r="U74" s="51">
        <f t="shared" si="7"/>
        <v>0</v>
      </c>
      <c r="V74" s="51">
        <f t="shared" si="7"/>
        <v>0</v>
      </c>
      <c r="W74" s="51">
        <f t="shared" si="7"/>
        <v>0</v>
      </c>
      <c r="X74" s="51">
        <f t="shared" si="7"/>
        <v>0</v>
      </c>
      <c r="Y74" s="51">
        <f t="shared" si="9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7"/>
      <c r="P75" s="50"/>
      <c r="Q75" s="50"/>
      <c r="R75" s="50"/>
      <c r="S75" s="50"/>
      <c r="T75" s="51">
        <f t="shared" ref="T75:X106" si="10">IF($N75="Pending",0,$N75*O75)</f>
        <v>0</v>
      </c>
      <c r="U75" s="51">
        <f t="shared" si="10"/>
        <v>0</v>
      </c>
      <c r="V75" s="51">
        <f t="shared" si="10"/>
        <v>0</v>
      </c>
      <c r="W75" s="51">
        <f t="shared" si="10"/>
        <v>0</v>
      </c>
      <c r="X75" s="51">
        <f t="shared" si="10"/>
        <v>0</v>
      </c>
      <c r="Y75" s="51">
        <f t="shared" si="9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7"/>
      <c r="P76" s="50"/>
      <c r="Q76" s="50"/>
      <c r="R76" s="50"/>
      <c r="S76" s="50"/>
      <c r="T76" s="51">
        <f t="shared" si="10"/>
        <v>0</v>
      </c>
      <c r="U76" s="51">
        <f t="shared" si="10"/>
        <v>0</v>
      </c>
      <c r="V76" s="51">
        <f t="shared" si="10"/>
        <v>0</v>
      </c>
      <c r="W76" s="51">
        <f t="shared" si="10"/>
        <v>0</v>
      </c>
      <c r="X76" s="51">
        <f t="shared" si="10"/>
        <v>0</v>
      </c>
      <c r="Y76" s="51">
        <f t="shared" si="9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7"/>
      <c r="P77" s="50"/>
      <c r="Q77" s="50"/>
      <c r="R77" s="50"/>
      <c r="S77" s="50"/>
      <c r="T77" s="51">
        <f t="shared" si="10"/>
        <v>0</v>
      </c>
      <c r="U77" s="51">
        <f t="shared" si="10"/>
        <v>0</v>
      </c>
      <c r="V77" s="51">
        <f t="shared" si="10"/>
        <v>0</v>
      </c>
      <c r="W77" s="51">
        <f t="shared" si="10"/>
        <v>0</v>
      </c>
      <c r="X77" s="51">
        <f t="shared" si="10"/>
        <v>0</v>
      </c>
      <c r="Y77" s="51">
        <f t="shared" si="9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7"/>
      <c r="P78" s="50"/>
      <c r="Q78" s="50"/>
      <c r="R78" s="50"/>
      <c r="S78" s="50"/>
      <c r="T78" s="51">
        <f t="shared" si="10"/>
        <v>0</v>
      </c>
      <c r="U78" s="51">
        <f t="shared" si="10"/>
        <v>0</v>
      </c>
      <c r="V78" s="51">
        <f t="shared" si="10"/>
        <v>0</v>
      </c>
      <c r="W78" s="51">
        <f t="shared" si="10"/>
        <v>0</v>
      </c>
      <c r="X78" s="51">
        <f t="shared" si="10"/>
        <v>0</v>
      </c>
      <c r="Y78" s="51">
        <f t="shared" si="9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7"/>
      <c r="P79" s="50"/>
      <c r="Q79" s="50"/>
      <c r="R79" s="50"/>
      <c r="S79" s="50"/>
      <c r="T79" s="51">
        <f t="shared" si="10"/>
        <v>0</v>
      </c>
      <c r="U79" s="51">
        <f t="shared" si="10"/>
        <v>0</v>
      </c>
      <c r="V79" s="51">
        <f t="shared" si="10"/>
        <v>0</v>
      </c>
      <c r="W79" s="51">
        <f t="shared" si="10"/>
        <v>0</v>
      </c>
      <c r="X79" s="51">
        <f t="shared" si="10"/>
        <v>0</v>
      </c>
      <c r="Y79" s="51">
        <f t="shared" si="9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7"/>
      <c r="P80" s="50"/>
      <c r="Q80" s="50"/>
      <c r="R80" s="50"/>
      <c r="S80" s="50"/>
      <c r="T80" s="51">
        <f t="shared" si="10"/>
        <v>0</v>
      </c>
      <c r="U80" s="51">
        <f t="shared" si="10"/>
        <v>0</v>
      </c>
      <c r="V80" s="51">
        <f t="shared" si="10"/>
        <v>0</v>
      </c>
      <c r="W80" s="51">
        <f t="shared" si="10"/>
        <v>0</v>
      </c>
      <c r="X80" s="51">
        <f t="shared" si="10"/>
        <v>0</v>
      </c>
      <c r="Y80" s="51">
        <f t="shared" si="9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7"/>
      <c r="P81" s="50"/>
      <c r="Q81" s="50"/>
      <c r="R81" s="50"/>
      <c r="S81" s="50"/>
      <c r="T81" s="51">
        <f t="shared" si="10"/>
        <v>0</v>
      </c>
      <c r="U81" s="51">
        <f t="shared" si="10"/>
        <v>0</v>
      </c>
      <c r="V81" s="51">
        <f t="shared" si="10"/>
        <v>0</v>
      </c>
      <c r="W81" s="51">
        <f t="shared" si="10"/>
        <v>0</v>
      </c>
      <c r="X81" s="51">
        <f t="shared" si="10"/>
        <v>0</v>
      </c>
      <c r="Y81" s="51">
        <f t="shared" si="9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7"/>
      <c r="P82" s="50"/>
      <c r="Q82" s="50"/>
      <c r="R82" s="50"/>
      <c r="S82" s="50"/>
      <c r="T82" s="51">
        <f t="shared" si="10"/>
        <v>0</v>
      </c>
      <c r="U82" s="51">
        <f t="shared" si="10"/>
        <v>0</v>
      </c>
      <c r="V82" s="51">
        <f t="shared" si="10"/>
        <v>0</v>
      </c>
      <c r="W82" s="51">
        <f t="shared" si="10"/>
        <v>0</v>
      </c>
      <c r="X82" s="51">
        <f t="shared" si="10"/>
        <v>0</v>
      </c>
      <c r="Y82" s="51">
        <f t="shared" si="9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7"/>
      <c r="P83" s="50"/>
      <c r="Q83" s="50"/>
      <c r="R83" s="50"/>
      <c r="S83" s="50"/>
      <c r="T83" s="51">
        <f t="shared" si="10"/>
        <v>0</v>
      </c>
      <c r="U83" s="51">
        <f t="shared" si="10"/>
        <v>0</v>
      </c>
      <c r="V83" s="51">
        <f t="shared" si="10"/>
        <v>0</v>
      </c>
      <c r="W83" s="51">
        <f t="shared" si="10"/>
        <v>0</v>
      </c>
      <c r="X83" s="51">
        <f t="shared" si="10"/>
        <v>0</v>
      </c>
      <c r="Y83" s="51">
        <f t="shared" si="9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7"/>
      <c r="P84" s="50"/>
      <c r="Q84" s="50"/>
      <c r="R84" s="50"/>
      <c r="S84" s="50"/>
      <c r="T84" s="51">
        <f t="shared" si="10"/>
        <v>0</v>
      </c>
      <c r="U84" s="51">
        <f t="shared" si="10"/>
        <v>0</v>
      </c>
      <c r="V84" s="51">
        <f t="shared" si="10"/>
        <v>0</v>
      </c>
      <c r="W84" s="51">
        <f t="shared" si="10"/>
        <v>0</v>
      </c>
      <c r="X84" s="51">
        <f t="shared" si="10"/>
        <v>0</v>
      </c>
      <c r="Y84" s="51">
        <f t="shared" si="9"/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7"/>
      <c r="P85" s="50"/>
      <c r="Q85" s="50"/>
      <c r="R85" s="50"/>
      <c r="S85" s="50"/>
      <c r="T85" s="51">
        <f t="shared" si="10"/>
        <v>0</v>
      </c>
      <c r="U85" s="51">
        <f t="shared" si="10"/>
        <v>0</v>
      </c>
      <c r="V85" s="51">
        <f t="shared" si="10"/>
        <v>0</v>
      </c>
      <c r="W85" s="51">
        <f t="shared" si="10"/>
        <v>0</v>
      </c>
      <c r="X85" s="51">
        <f t="shared" si="10"/>
        <v>0</v>
      </c>
      <c r="Y85" s="51">
        <f t="shared" si="9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7"/>
      <c r="P86" s="50"/>
      <c r="Q86" s="50"/>
      <c r="R86" s="50"/>
      <c r="S86" s="50"/>
      <c r="T86" s="51">
        <f t="shared" si="10"/>
        <v>0</v>
      </c>
      <c r="U86" s="51">
        <f t="shared" si="10"/>
        <v>0</v>
      </c>
      <c r="V86" s="51">
        <f t="shared" si="10"/>
        <v>0</v>
      </c>
      <c r="W86" s="51">
        <f t="shared" si="10"/>
        <v>0</v>
      </c>
      <c r="X86" s="51">
        <f t="shared" si="10"/>
        <v>0</v>
      </c>
      <c r="Y86" s="51">
        <f t="shared" si="9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7"/>
      <c r="P87" s="50"/>
      <c r="Q87" s="50"/>
      <c r="R87" s="50"/>
      <c r="S87" s="50"/>
      <c r="T87" s="51">
        <f t="shared" si="10"/>
        <v>0</v>
      </c>
      <c r="U87" s="51">
        <f t="shared" si="10"/>
        <v>0</v>
      </c>
      <c r="V87" s="51">
        <f t="shared" si="10"/>
        <v>0</v>
      </c>
      <c r="W87" s="51">
        <f t="shared" si="10"/>
        <v>0</v>
      </c>
      <c r="X87" s="51">
        <f t="shared" si="10"/>
        <v>0</v>
      </c>
      <c r="Y87" s="51">
        <f t="shared" si="9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7"/>
      <c r="P88" s="50"/>
      <c r="Q88" s="50"/>
      <c r="R88" s="50"/>
      <c r="S88" s="50"/>
      <c r="T88" s="51">
        <f t="shared" si="10"/>
        <v>0</v>
      </c>
      <c r="U88" s="51">
        <f t="shared" si="10"/>
        <v>0</v>
      </c>
      <c r="V88" s="51">
        <f t="shared" si="10"/>
        <v>0</v>
      </c>
      <c r="W88" s="51">
        <f t="shared" si="10"/>
        <v>0</v>
      </c>
      <c r="X88" s="51">
        <f t="shared" si="10"/>
        <v>0</v>
      </c>
      <c r="Y88" s="51">
        <f t="shared" si="9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7"/>
      <c r="P89" s="50"/>
      <c r="Q89" s="50"/>
      <c r="R89" s="50"/>
      <c r="S89" s="50"/>
      <c r="T89" s="51">
        <f t="shared" si="10"/>
        <v>0</v>
      </c>
      <c r="U89" s="51">
        <f t="shared" si="10"/>
        <v>0</v>
      </c>
      <c r="V89" s="51">
        <f t="shared" si="10"/>
        <v>0</v>
      </c>
      <c r="W89" s="51">
        <f t="shared" si="10"/>
        <v>0</v>
      </c>
      <c r="X89" s="51">
        <f t="shared" si="10"/>
        <v>0</v>
      </c>
      <c r="Y89" s="51">
        <f t="shared" si="9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7"/>
      <c r="P90" s="50"/>
      <c r="Q90" s="50"/>
      <c r="R90" s="50"/>
      <c r="S90" s="50"/>
      <c r="T90" s="51">
        <f t="shared" si="10"/>
        <v>0</v>
      </c>
      <c r="U90" s="51">
        <f t="shared" si="10"/>
        <v>0</v>
      </c>
      <c r="V90" s="51">
        <f t="shared" si="10"/>
        <v>0</v>
      </c>
      <c r="W90" s="51">
        <f t="shared" si="10"/>
        <v>0</v>
      </c>
      <c r="X90" s="51">
        <f t="shared" si="10"/>
        <v>0</v>
      </c>
      <c r="Y90" s="51">
        <f t="shared" si="9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7"/>
      <c r="P91" s="50"/>
      <c r="Q91" s="50"/>
      <c r="R91" s="50"/>
      <c r="S91" s="50"/>
      <c r="T91" s="51">
        <f t="shared" si="10"/>
        <v>0</v>
      </c>
      <c r="U91" s="51">
        <f t="shared" si="10"/>
        <v>0</v>
      </c>
      <c r="V91" s="51">
        <f t="shared" si="10"/>
        <v>0</v>
      </c>
      <c r="W91" s="51">
        <f t="shared" si="10"/>
        <v>0</v>
      </c>
      <c r="X91" s="51">
        <f t="shared" si="10"/>
        <v>0</v>
      </c>
      <c r="Y91" s="51">
        <f t="shared" si="9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7"/>
      <c r="P92" s="50"/>
      <c r="Q92" s="50"/>
      <c r="R92" s="50"/>
      <c r="S92" s="50"/>
      <c r="T92" s="51">
        <f t="shared" si="10"/>
        <v>0</v>
      </c>
      <c r="U92" s="51">
        <f t="shared" si="10"/>
        <v>0</v>
      </c>
      <c r="V92" s="51">
        <f t="shared" si="10"/>
        <v>0</v>
      </c>
      <c r="W92" s="51">
        <f t="shared" si="10"/>
        <v>0</v>
      </c>
      <c r="X92" s="51">
        <f t="shared" si="10"/>
        <v>0</v>
      </c>
      <c r="Y92" s="51">
        <f t="shared" si="9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7"/>
      <c r="P93" s="50"/>
      <c r="Q93" s="50"/>
      <c r="R93" s="50"/>
      <c r="S93" s="50"/>
      <c r="T93" s="51">
        <f t="shared" si="10"/>
        <v>0</v>
      </c>
      <c r="U93" s="51">
        <f t="shared" si="10"/>
        <v>0</v>
      </c>
      <c r="V93" s="51">
        <f t="shared" si="10"/>
        <v>0</v>
      </c>
      <c r="W93" s="51">
        <f t="shared" si="10"/>
        <v>0</v>
      </c>
      <c r="X93" s="51">
        <f t="shared" si="10"/>
        <v>0</v>
      </c>
      <c r="Y93" s="51">
        <f t="shared" si="9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7"/>
      <c r="P94" s="50"/>
      <c r="Q94" s="50"/>
      <c r="R94" s="50"/>
      <c r="S94" s="50"/>
      <c r="T94" s="51">
        <f t="shared" si="10"/>
        <v>0</v>
      </c>
      <c r="U94" s="51">
        <f t="shared" si="10"/>
        <v>0</v>
      </c>
      <c r="V94" s="51">
        <f t="shared" si="10"/>
        <v>0</v>
      </c>
      <c r="W94" s="51">
        <f t="shared" si="10"/>
        <v>0</v>
      </c>
      <c r="X94" s="51">
        <f t="shared" si="10"/>
        <v>0</v>
      </c>
      <c r="Y94" s="51">
        <f t="shared" si="9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7"/>
      <c r="P95" s="50"/>
      <c r="Q95" s="50"/>
      <c r="R95" s="50"/>
      <c r="S95" s="50"/>
      <c r="T95" s="51">
        <f t="shared" si="10"/>
        <v>0</v>
      </c>
      <c r="U95" s="51">
        <f t="shared" si="10"/>
        <v>0</v>
      </c>
      <c r="V95" s="51">
        <f t="shared" si="10"/>
        <v>0</v>
      </c>
      <c r="W95" s="51">
        <f t="shared" si="10"/>
        <v>0</v>
      </c>
      <c r="X95" s="51">
        <f t="shared" si="10"/>
        <v>0</v>
      </c>
      <c r="Y95" s="51">
        <f t="shared" si="9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7"/>
      <c r="P96" s="50"/>
      <c r="Q96" s="50"/>
      <c r="R96" s="50"/>
      <c r="S96" s="50"/>
      <c r="T96" s="51">
        <f t="shared" si="10"/>
        <v>0</v>
      </c>
      <c r="U96" s="51">
        <f t="shared" si="10"/>
        <v>0</v>
      </c>
      <c r="V96" s="51">
        <f t="shared" si="10"/>
        <v>0</v>
      </c>
      <c r="W96" s="51">
        <f t="shared" si="10"/>
        <v>0</v>
      </c>
      <c r="X96" s="51">
        <f t="shared" si="10"/>
        <v>0</v>
      </c>
      <c r="Y96" s="51">
        <f t="shared" si="9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7"/>
      <c r="P97" s="50"/>
      <c r="Q97" s="50"/>
      <c r="R97" s="50"/>
      <c r="S97" s="50"/>
      <c r="T97" s="51">
        <f t="shared" si="10"/>
        <v>0</v>
      </c>
      <c r="U97" s="51">
        <f t="shared" si="10"/>
        <v>0</v>
      </c>
      <c r="V97" s="51">
        <f t="shared" si="10"/>
        <v>0</v>
      </c>
      <c r="W97" s="51">
        <f t="shared" si="10"/>
        <v>0</v>
      </c>
      <c r="X97" s="51">
        <f t="shared" si="10"/>
        <v>0</v>
      </c>
      <c r="Y97" s="51">
        <f t="shared" si="9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7"/>
      <c r="P98" s="50"/>
      <c r="Q98" s="50"/>
      <c r="R98" s="50"/>
      <c r="S98" s="50"/>
      <c r="T98" s="51">
        <f t="shared" si="10"/>
        <v>0</v>
      </c>
      <c r="U98" s="51">
        <f t="shared" si="10"/>
        <v>0</v>
      </c>
      <c r="V98" s="51">
        <f t="shared" si="10"/>
        <v>0</v>
      </c>
      <c r="W98" s="51">
        <f t="shared" si="10"/>
        <v>0</v>
      </c>
      <c r="X98" s="51">
        <f t="shared" si="10"/>
        <v>0</v>
      </c>
      <c r="Y98" s="51">
        <f t="shared" si="9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7"/>
      <c r="P99" s="50"/>
      <c r="Q99" s="50"/>
      <c r="R99" s="50"/>
      <c r="S99" s="50"/>
      <c r="T99" s="51">
        <f t="shared" si="10"/>
        <v>0</v>
      </c>
      <c r="U99" s="51">
        <f t="shared" si="10"/>
        <v>0</v>
      </c>
      <c r="V99" s="51">
        <f t="shared" si="10"/>
        <v>0</v>
      </c>
      <c r="W99" s="51">
        <f t="shared" si="10"/>
        <v>0</v>
      </c>
      <c r="X99" s="51">
        <f t="shared" si="10"/>
        <v>0</v>
      </c>
      <c r="Y99" s="51">
        <f t="shared" si="9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7"/>
      <c r="P100" s="50"/>
      <c r="Q100" s="50"/>
      <c r="R100" s="50"/>
      <c r="S100" s="50"/>
      <c r="T100" s="51">
        <f t="shared" si="10"/>
        <v>0</v>
      </c>
      <c r="U100" s="51">
        <f t="shared" si="10"/>
        <v>0</v>
      </c>
      <c r="V100" s="51">
        <f t="shared" si="10"/>
        <v>0</v>
      </c>
      <c r="W100" s="51">
        <f t="shared" si="10"/>
        <v>0</v>
      </c>
      <c r="X100" s="51">
        <f t="shared" si="10"/>
        <v>0</v>
      </c>
      <c r="Y100" s="51">
        <f t="shared" si="9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7"/>
      <c r="P101" s="50"/>
      <c r="Q101" s="50"/>
      <c r="R101" s="50"/>
      <c r="S101" s="50"/>
      <c r="T101" s="51">
        <f t="shared" si="10"/>
        <v>0</v>
      </c>
      <c r="U101" s="51">
        <f t="shared" si="10"/>
        <v>0</v>
      </c>
      <c r="V101" s="51">
        <f t="shared" si="10"/>
        <v>0</v>
      </c>
      <c r="W101" s="51">
        <f t="shared" si="10"/>
        <v>0</v>
      </c>
      <c r="X101" s="51">
        <f t="shared" si="10"/>
        <v>0</v>
      </c>
      <c r="Y101" s="51">
        <f t="shared" si="9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7"/>
      <c r="P102" s="50"/>
      <c r="Q102" s="50"/>
      <c r="R102" s="50"/>
      <c r="S102" s="50"/>
      <c r="T102" s="51">
        <f t="shared" si="10"/>
        <v>0</v>
      </c>
      <c r="U102" s="51">
        <f t="shared" si="10"/>
        <v>0</v>
      </c>
      <c r="V102" s="51">
        <f t="shared" si="10"/>
        <v>0</v>
      </c>
      <c r="W102" s="51">
        <f t="shared" si="10"/>
        <v>0</v>
      </c>
      <c r="X102" s="51">
        <f t="shared" si="10"/>
        <v>0</v>
      </c>
      <c r="Y102" s="51">
        <f t="shared" si="9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7"/>
      <c r="P103" s="50"/>
      <c r="Q103" s="50"/>
      <c r="R103" s="50"/>
      <c r="S103" s="50"/>
      <c r="T103" s="51">
        <f t="shared" si="10"/>
        <v>0</v>
      </c>
      <c r="U103" s="51">
        <f t="shared" si="10"/>
        <v>0</v>
      </c>
      <c r="V103" s="51">
        <f t="shared" si="10"/>
        <v>0</v>
      </c>
      <c r="W103" s="51">
        <f t="shared" si="10"/>
        <v>0</v>
      </c>
      <c r="X103" s="51">
        <f t="shared" si="10"/>
        <v>0</v>
      </c>
      <c r="Y103" s="51">
        <f t="shared" si="9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7"/>
      <c r="P104" s="50"/>
      <c r="Q104" s="50"/>
      <c r="R104" s="50"/>
      <c r="S104" s="50"/>
      <c r="T104" s="51">
        <f t="shared" si="10"/>
        <v>0</v>
      </c>
      <c r="U104" s="51">
        <f t="shared" si="10"/>
        <v>0</v>
      </c>
      <c r="V104" s="51">
        <f t="shared" si="10"/>
        <v>0</v>
      </c>
      <c r="W104" s="51">
        <f t="shared" si="10"/>
        <v>0</v>
      </c>
      <c r="X104" s="51">
        <f t="shared" si="10"/>
        <v>0</v>
      </c>
      <c r="Y104" s="51">
        <f t="shared" si="9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7"/>
      <c r="P105" s="50"/>
      <c r="Q105" s="50"/>
      <c r="R105" s="50"/>
      <c r="S105" s="50"/>
      <c r="T105" s="51">
        <f t="shared" si="10"/>
        <v>0</v>
      </c>
      <c r="U105" s="51">
        <f t="shared" si="10"/>
        <v>0</v>
      </c>
      <c r="V105" s="51">
        <f t="shared" si="10"/>
        <v>0</v>
      </c>
      <c r="W105" s="51">
        <f t="shared" si="10"/>
        <v>0</v>
      </c>
      <c r="X105" s="51">
        <f t="shared" si="10"/>
        <v>0</v>
      </c>
      <c r="Y105" s="51">
        <f t="shared" si="9"/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7"/>
      <c r="P106" s="50"/>
      <c r="Q106" s="50"/>
      <c r="R106" s="50"/>
      <c r="S106" s="50"/>
      <c r="T106" s="51">
        <f t="shared" si="10"/>
        <v>0</v>
      </c>
      <c r="U106" s="51">
        <f t="shared" si="10"/>
        <v>0</v>
      </c>
      <c r="V106" s="51">
        <f t="shared" si="10"/>
        <v>0</v>
      </c>
      <c r="W106" s="51">
        <f t="shared" si="10"/>
        <v>0</v>
      </c>
      <c r="X106" s="51">
        <f t="shared" si="10"/>
        <v>0</v>
      </c>
      <c r="Y106" s="51">
        <f t="shared" si="9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69" t="s">
        <v>110</v>
      </c>
      <c r="T108" s="69">
        <f t="shared" ref="T108:Y108" si="11">SUM(T7:T106)</f>
        <v>154150</v>
      </c>
      <c r="U108" s="69">
        <f t="shared" si="11"/>
        <v>0</v>
      </c>
      <c r="V108" s="69">
        <f t="shared" si="11"/>
        <v>0</v>
      </c>
      <c r="W108" s="69">
        <f t="shared" si="11"/>
        <v>0</v>
      </c>
      <c r="X108" s="69">
        <f t="shared" si="11"/>
        <v>0</v>
      </c>
      <c r="Y108" s="69">
        <f t="shared" si="11"/>
        <v>154150</v>
      </c>
      <c r="Z108" s="38"/>
      <c r="AA108" s="38"/>
    </row>
    <row r="109" spans="1:31" x14ac:dyDescent="0.25">
      <c r="C109" s="39"/>
      <c r="M109" s="38"/>
    </row>
    <row r="110" spans="1:31" x14ac:dyDescent="0.25">
      <c r="T110" s="145" t="str">
        <f t="shared" ref="T110:Y110" si="12">T6</f>
        <v>Cost estimate 2024</v>
      </c>
      <c r="U110" s="145" t="str">
        <f t="shared" si="12"/>
        <v>Cost estimate 2025</v>
      </c>
      <c r="V110" s="145" t="str">
        <f t="shared" si="12"/>
        <v>Cost estimate 2026</v>
      </c>
      <c r="W110" s="145" t="str">
        <f t="shared" si="12"/>
        <v>Cost estimate 2027</v>
      </c>
      <c r="X110" s="145" t="str">
        <f t="shared" si="12"/>
        <v>Cost estimate 2028</v>
      </c>
      <c r="Y110" s="145" t="str">
        <f t="shared" si="12"/>
        <v>TotalOver5Years</v>
      </c>
      <c r="Z110" s="191">
        <f>SUM(Y111:Y133)</f>
        <v>0</v>
      </c>
      <c r="AA110"/>
    </row>
    <row r="111" spans="1:31" x14ac:dyDescent="0.25">
      <c r="S111" s="145" t="str">
        <f>'Basic Input for Tool'!$D65</f>
        <v>Meeting</v>
      </c>
      <c r="T111" s="146">
        <f>SUMIF($Z$7:$Z$106,$S111,T$7:T$106)</f>
        <v>0</v>
      </c>
      <c r="U111" s="146">
        <f t="shared" ref="U111:Y133" si="13">SUMIF($Z$7:$Z$106,$S111,U$7:U$106)</f>
        <v>0</v>
      </c>
      <c r="V111" s="146">
        <f t="shared" si="13"/>
        <v>0</v>
      </c>
      <c r="W111" s="146">
        <f t="shared" si="13"/>
        <v>0</v>
      </c>
      <c r="X111" s="146">
        <f t="shared" si="13"/>
        <v>0</v>
      </c>
      <c r="Y111" s="146">
        <f t="shared" si="13"/>
        <v>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ref="T112:T133" si="14">SUMIF($Z$7:$Z$106,$S112,T$7:T$106)</f>
        <v>0</v>
      </c>
      <c r="U112" s="146">
        <f t="shared" si="13"/>
        <v>0</v>
      </c>
      <c r="V112" s="146">
        <f t="shared" si="13"/>
        <v>0</v>
      </c>
      <c r="W112" s="146">
        <f t="shared" si="13"/>
        <v>0</v>
      </c>
      <c r="X112" s="146">
        <f t="shared" si="13"/>
        <v>0</v>
      </c>
      <c r="Y112" s="146">
        <f t="shared" si="13"/>
        <v>0</v>
      </c>
      <c r="Z112"/>
      <c r="AA112"/>
    </row>
    <row r="113" spans="1:28" x14ac:dyDescent="0.25">
      <c r="S113" s="145" t="str">
        <f>'Basic Input for Tool'!$D67</f>
        <v>Workshop</v>
      </c>
      <c r="T113" s="146">
        <f t="shared" si="14"/>
        <v>0</v>
      </c>
      <c r="U113" s="146">
        <f t="shared" si="13"/>
        <v>0</v>
      </c>
      <c r="V113" s="146">
        <f t="shared" si="13"/>
        <v>0</v>
      </c>
      <c r="W113" s="146">
        <f t="shared" si="13"/>
        <v>0</v>
      </c>
      <c r="X113" s="146">
        <f t="shared" si="13"/>
        <v>0</v>
      </c>
      <c r="Y113" s="146">
        <f t="shared" si="13"/>
        <v>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14"/>
        <v>0</v>
      </c>
      <c r="U114" s="146">
        <f t="shared" si="13"/>
        <v>0</v>
      </c>
      <c r="V114" s="146">
        <f t="shared" si="13"/>
        <v>0</v>
      </c>
      <c r="W114" s="146">
        <f t="shared" si="13"/>
        <v>0</v>
      </c>
      <c r="X114" s="146">
        <f t="shared" si="13"/>
        <v>0</v>
      </c>
      <c r="Y114" s="146">
        <f t="shared" si="13"/>
        <v>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14"/>
        <v>0</v>
      </c>
      <c r="U115" s="146">
        <f t="shared" si="13"/>
        <v>0</v>
      </c>
      <c r="V115" s="146">
        <f t="shared" si="13"/>
        <v>0</v>
      </c>
      <c r="W115" s="146">
        <f t="shared" si="13"/>
        <v>0</v>
      </c>
      <c r="X115" s="146">
        <f t="shared" si="13"/>
        <v>0</v>
      </c>
      <c r="Y115" s="146">
        <f t="shared" si="13"/>
        <v>0</v>
      </c>
      <c r="Z115"/>
      <c r="AA115"/>
      <c r="AB115"/>
    </row>
    <row r="116" spans="1:28" s="37" customFormat="1" x14ac:dyDescent="0.25">
      <c r="A116" s="141"/>
      <c r="B116" s="141"/>
      <c r="C116" s="52"/>
      <c r="S116" s="145" t="str">
        <f>'Basic Input for Tool'!$D70</f>
        <v>Construction</v>
      </c>
      <c r="T116" s="146">
        <f t="shared" si="14"/>
        <v>0</v>
      </c>
      <c r="U116" s="146">
        <f t="shared" si="13"/>
        <v>0</v>
      </c>
      <c r="V116" s="146">
        <f t="shared" si="13"/>
        <v>0</v>
      </c>
      <c r="W116" s="146">
        <f t="shared" si="13"/>
        <v>0</v>
      </c>
      <c r="X116" s="146">
        <f t="shared" si="13"/>
        <v>0</v>
      </c>
      <c r="Y116" s="146">
        <f t="shared" si="13"/>
        <v>0</v>
      </c>
      <c r="Z116"/>
      <c r="AA116"/>
      <c r="AB116"/>
    </row>
    <row r="117" spans="1:28" s="37" customFormat="1" x14ac:dyDescent="0.25">
      <c r="A117" s="141"/>
      <c r="B117" s="141"/>
      <c r="C117" s="52"/>
      <c r="S117" s="145" t="str">
        <f>'Basic Input for Tool'!$D71</f>
        <v>Consultancy</v>
      </c>
      <c r="T117" s="146">
        <f t="shared" si="14"/>
        <v>0</v>
      </c>
      <c r="U117" s="146">
        <f t="shared" si="13"/>
        <v>0</v>
      </c>
      <c r="V117" s="146">
        <f t="shared" si="13"/>
        <v>0</v>
      </c>
      <c r="W117" s="146">
        <f t="shared" si="13"/>
        <v>0</v>
      </c>
      <c r="X117" s="146">
        <f t="shared" si="13"/>
        <v>0</v>
      </c>
      <c r="Y117" s="146">
        <f t="shared" si="13"/>
        <v>0</v>
      </c>
      <c r="Z117"/>
      <c r="AA117"/>
      <c r="AB117"/>
    </row>
    <row r="118" spans="1:28" s="37" customFormat="1" x14ac:dyDescent="0.25">
      <c r="A118" s="141"/>
      <c r="B118" s="141"/>
      <c r="C118" s="52"/>
      <c r="S118" s="145" t="str">
        <f>'Basic Input for Tool'!$D72</f>
        <v>Evaluation</v>
      </c>
      <c r="T118" s="146">
        <f t="shared" si="14"/>
        <v>0</v>
      </c>
      <c r="U118" s="146">
        <f t="shared" si="13"/>
        <v>0</v>
      </c>
      <c r="V118" s="146">
        <f t="shared" si="13"/>
        <v>0</v>
      </c>
      <c r="W118" s="146">
        <f t="shared" si="13"/>
        <v>0</v>
      </c>
      <c r="X118" s="146">
        <f t="shared" si="13"/>
        <v>0</v>
      </c>
      <c r="Y118" s="146">
        <f t="shared" si="13"/>
        <v>0</v>
      </c>
      <c r="Z118"/>
      <c r="AA118"/>
      <c r="AB118"/>
    </row>
    <row r="119" spans="1:28" s="37" customFormat="1" x14ac:dyDescent="0.25">
      <c r="A119" s="141"/>
      <c r="B119" s="141"/>
      <c r="C119" s="52"/>
      <c r="S119" s="145" t="str">
        <f>'Basic Input for Tool'!$D73</f>
        <v>Field visit</v>
      </c>
      <c r="T119" s="146">
        <f t="shared" si="14"/>
        <v>0</v>
      </c>
      <c r="U119" s="146">
        <f t="shared" si="13"/>
        <v>0</v>
      </c>
      <c r="V119" s="146">
        <f t="shared" si="13"/>
        <v>0</v>
      </c>
      <c r="W119" s="146">
        <f t="shared" si="13"/>
        <v>0</v>
      </c>
      <c r="X119" s="146">
        <f t="shared" si="13"/>
        <v>0</v>
      </c>
      <c r="Y119" s="146">
        <f t="shared" si="13"/>
        <v>0</v>
      </c>
      <c r="Z119"/>
      <c r="AA119"/>
      <c r="AB119"/>
    </row>
    <row r="120" spans="1:28" x14ac:dyDescent="0.25">
      <c r="S120" s="145" t="str">
        <f>'Basic Input for Tool'!$D74</f>
        <v>Human resources</v>
      </c>
      <c r="T120" s="146">
        <f t="shared" si="14"/>
        <v>0</v>
      </c>
      <c r="U120" s="146">
        <f t="shared" si="13"/>
        <v>0</v>
      </c>
      <c r="V120" s="146">
        <f t="shared" si="13"/>
        <v>0</v>
      </c>
      <c r="W120" s="146">
        <f t="shared" si="13"/>
        <v>0</v>
      </c>
      <c r="X120" s="146">
        <f t="shared" si="13"/>
        <v>0</v>
      </c>
      <c r="Y120" s="146">
        <f t="shared" si="13"/>
        <v>0</v>
      </c>
      <c r="Z120"/>
      <c r="AA120"/>
    </row>
    <row r="121" spans="1:28" x14ac:dyDescent="0.25">
      <c r="S121" s="145" t="str">
        <f>'Basic Input for Tool'!$D75</f>
        <v>Infrastructure</v>
      </c>
      <c r="T121" s="146">
        <f t="shared" si="14"/>
        <v>0</v>
      </c>
      <c r="U121" s="146">
        <f t="shared" si="13"/>
        <v>0</v>
      </c>
      <c r="V121" s="146">
        <f t="shared" si="13"/>
        <v>0</v>
      </c>
      <c r="W121" s="146">
        <f t="shared" si="13"/>
        <v>0</v>
      </c>
      <c r="X121" s="146">
        <f t="shared" si="13"/>
        <v>0</v>
      </c>
      <c r="Y121" s="146">
        <f t="shared" si="13"/>
        <v>0</v>
      </c>
      <c r="Z121"/>
      <c r="AA121"/>
    </row>
    <row r="122" spans="1:28" x14ac:dyDescent="0.25">
      <c r="S122" s="145" t="str">
        <f>'Basic Input for Tool'!$D76</f>
        <v>Document reproduction/printing</v>
      </c>
      <c r="T122" s="146">
        <f t="shared" si="14"/>
        <v>0</v>
      </c>
      <c r="U122" s="146">
        <f t="shared" si="13"/>
        <v>0</v>
      </c>
      <c r="V122" s="146">
        <f t="shared" si="13"/>
        <v>0</v>
      </c>
      <c r="W122" s="146">
        <f t="shared" si="13"/>
        <v>0</v>
      </c>
      <c r="X122" s="146">
        <f t="shared" si="13"/>
        <v>0</v>
      </c>
      <c r="Y122" s="146">
        <f t="shared" si="13"/>
        <v>0</v>
      </c>
      <c r="Z122"/>
      <c r="AA122"/>
    </row>
    <row r="123" spans="1:28" x14ac:dyDescent="0.25">
      <c r="S123" s="145" t="str">
        <f>'Basic Input for Tool'!$D77</f>
        <v>Procurement</v>
      </c>
      <c r="T123" s="146">
        <f t="shared" si="14"/>
        <v>0</v>
      </c>
      <c r="U123" s="146">
        <f t="shared" si="13"/>
        <v>0</v>
      </c>
      <c r="V123" s="146">
        <f t="shared" si="13"/>
        <v>0</v>
      </c>
      <c r="W123" s="146">
        <f t="shared" si="13"/>
        <v>0</v>
      </c>
      <c r="X123" s="146">
        <f t="shared" si="13"/>
        <v>0</v>
      </c>
      <c r="Y123" s="146">
        <f t="shared" si="13"/>
        <v>0</v>
      </c>
      <c r="Z123"/>
      <c r="AA123"/>
    </row>
    <row r="124" spans="1:28" x14ac:dyDescent="0.25">
      <c r="S124" s="145" t="str">
        <f>'Basic Input for Tool'!$D78</f>
        <v>Services</v>
      </c>
      <c r="T124" s="146">
        <f t="shared" si="14"/>
        <v>0</v>
      </c>
      <c r="U124" s="146">
        <f t="shared" si="13"/>
        <v>0</v>
      </c>
      <c r="V124" s="146">
        <f t="shared" si="13"/>
        <v>0</v>
      </c>
      <c r="W124" s="146">
        <f t="shared" si="13"/>
        <v>0</v>
      </c>
      <c r="X124" s="146">
        <f t="shared" si="13"/>
        <v>0</v>
      </c>
      <c r="Y124" s="146">
        <f t="shared" si="13"/>
        <v>0</v>
      </c>
      <c r="Z124"/>
      <c r="AA124"/>
    </row>
    <row r="125" spans="1:28" x14ac:dyDescent="0.25">
      <c r="S125" s="145" t="str">
        <f>'Basic Input for Tool'!$D79</f>
        <v>Simulation exercises</v>
      </c>
      <c r="T125" s="146">
        <f t="shared" si="14"/>
        <v>0</v>
      </c>
      <c r="U125" s="146">
        <f t="shared" si="13"/>
        <v>0</v>
      </c>
      <c r="V125" s="146">
        <f t="shared" si="13"/>
        <v>0</v>
      </c>
      <c r="W125" s="146">
        <f t="shared" si="13"/>
        <v>0</v>
      </c>
      <c r="X125" s="146">
        <f t="shared" si="13"/>
        <v>0</v>
      </c>
      <c r="Y125" s="146">
        <f t="shared" si="13"/>
        <v>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si="14"/>
        <v>0</v>
      </c>
      <c r="U126" s="146">
        <f t="shared" si="13"/>
        <v>0</v>
      </c>
      <c r="V126" s="146">
        <f t="shared" si="13"/>
        <v>0</v>
      </c>
      <c r="W126" s="146">
        <f t="shared" si="13"/>
        <v>0</v>
      </c>
      <c r="X126" s="146">
        <f t="shared" si="13"/>
        <v>0</v>
      </c>
      <c r="Y126" s="146">
        <f t="shared" si="13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14"/>
        <v>0</v>
      </c>
      <c r="U127" s="146">
        <f t="shared" si="13"/>
        <v>0</v>
      </c>
      <c r="V127" s="146">
        <f t="shared" si="13"/>
        <v>0</v>
      </c>
      <c r="W127" s="146">
        <f t="shared" si="13"/>
        <v>0</v>
      </c>
      <c r="X127" s="146">
        <f t="shared" si="13"/>
        <v>0</v>
      </c>
      <c r="Y127" s="146">
        <f t="shared" si="13"/>
        <v>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14"/>
        <v>0</v>
      </c>
      <c r="U128" s="146">
        <f t="shared" si="13"/>
        <v>0</v>
      </c>
      <c r="V128" s="146">
        <f t="shared" si="13"/>
        <v>0</v>
      </c>
      <c r="W128" s="146">
        <f t="shared" si="13"/>
        <v>0</v>
      </c>
      <c r="X128" s="146">
        <f t="shared" si="13"/>
        <v>0</v>
      </c>
      <c r="Y128" s="146">
        <f t="shared" si="13"/>
        <v>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14"/>
        <v>0</v>
      </c>
      <c r="U129" s="146">
        <f t="shared" si="13"/>
        <v>0</v>
      </c>
      <c r="V129" s="146">
        <f t="shared" si="13"/>
        <v>0</v>
      </c>
      <c r="W129" s="146">
        <f t="shared" si="13"/>
        <v>0</v>
      </c>
      <c r="X129" s="146">
        <f t="shared" si="13"/>
        <v>0</v>
      </c>
      <c r="Y129" s="146">
        <f t="shared" si="13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14"/>
        <v>0</v>
      </c>
      <c r="U130" s="146">
        <f t="shared" si="13"/>
        <v>0</v>
      </c>
      <c r="V130" s="146">
        <f t="shared" si="13"/>
        <v>0</v>
      </c>
      <c r="W130" s="146">
        <f t="shared" si="13"/>
        <v>0</v>
      </c>
      <c r="X130" s="146">
        <f t="shared" si="13"/>
        <v>0</v>
      </c>
      <c r="Y130" s="146">
        <f t="shared" si="13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14"/>
        <v>0</v>
      </c>
      <c r="U131" s="146">
        <f t="shared" si="13"/>
        <v>0</v>
      </c>
      <c r="V131" s="146">
        <f t="shared" si="13"/>
        <v>0</v>
      </c>
      <c r="W131" s="146">
        <f t="shared" si="13"/>
        <v>0</v>
      </c>
      <c r="X131" s="146">
        <f t="shared" si="13"/>
        <v>0</v>
      </c>
      <c r="Y131" s="146">
        <f t="shared" si="13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14"/>
        <v>0</v>
      </c>
      <c r="U132" s="146">
        <f t="shared" si="13"/>
        <v>0</v>
      </c>
      <c r="V132" s="146">
        <f t="shared" si="13"/>
        <v>0</v>
      </c>
      <c r="W132" s="146">
        <f t="shared" si="13"/>
        <v>0</v>
      </c>
      <c r="X132" s="146">
        <f t="shared" si="13"/>
        <v>0</v>
      </c>
      <c r="Y132" s="146">
        <f t="shared" si="13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14"/>
        <v>0</v>
      </c>
      <c r="U133" s="146">
        <f t="shared" si="13"/>
        <v>0</v>
      </c>
      <c r="V133" s="146">
        <f t="shared" si="13"/>
        <v>0</v>
      </c>
      <c r="W133" s="146">
        <f t="shared" si="13"/>
        <v>0</v>
      </c>
      <c r="X133" s="146">
        <f t="shared" si="13"/>
        <v>0</v>
      </c>
      <c r="Y133" s="146">
        <f t="shared" si="13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15">T6</f>
        <v>Cost estimate 2024</v>
      </c>
      <c r="U136" s="145" t="str">
        <f t="shared" si="15"/>
        <v>Cost estimate 2025</v>
      </c>
      <c r="V136" s="145" t="str">
        <f t="shared" si="15"/>
        <v>Cost estimate 2026</v>
      </c>
      <c r="W136" s="145" t="str">
        <f t="shared" si="15"/>
        <v>Cost estimate 2027</v>
      </c>
      <c r="X136" s="145" t="str">
        <f t="shared" si="15"/>
        <v>Cost estimate 2028</v>
      </c>
      <c r="Y136" s="145" t="str">
        <f t="shared" si="15"/>
        <v>TotalOver5Years</v>
      </c>
      <c r="Z136" s="191">
        <f>SUM(Y137:Y146)</f>
        <v>154150</v>
      </c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>SUMIF($AA$7:$AA$106,$S137,T$7:T$106)</f>
        <v>154150</v>
      </c>
      <c r="U137" s="146">
        <f t="shared" ref="U137:Y146" si="16">SUMIF($AA$7:$AA$106,$S137,U$7:U$106)</f>
        <v>0</v>
      </c>
      <c r="V137" s="146">
        <f t="shared" si="16"/>
        <v>0</v>
      </c>
      <c r="W137" s="146">
        <f t="shared" si="16"/>
        <v>0</v>
      </c>
      <c r="X137" s="146">
        <f t="shared" si="16"/>
        <v>0</v>
      </c>
      <c r="Y137" s="146">
        <f t="shared" si="16"/>
        <v>154150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ref="T138:T146" si="17">SUMIF($AA$7:$AA$106,$S138,T$7:T$106)</f>
        <v>0</v>
      </c>
      <c r="U138" s="146">
        <f t="shared" si="16"/>
        <v>0</v>
      </c>
      <c r="V138" s="146">
        <f t="shared" si="16"/>
        <v>0</v>
      </c>
      <c r="W138" s="146">
        <f t="shared" si="16"/>
        <v>0</v>
      </c>
      <c r="X138" s="146">
        <f t="shared" si="16"/>
        <v>0</v>
      </c>
      <c r="Y138" s="146">
        <f t="shared" si="16"/>
        <v>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17"/>
        <v>0</v>
      </c>
      <c r="U139" s="146">
        <f t="shared" si="16"/>
        <v>0</v>
      </c>
      <c r="V139" s="146">
        <f t="shared" si="16"/>
        <v>0</v>
      </c>
      <c r="W139" s="146">
        <f t="shared" si="16"/>
        <v>0</v>
      </c>
      <c r="X139" s="146">
        <f t="shared" si="16"/>
        <v>0</v>
      </c>
      <c r="Y139" s="146">
        <f t="shared" si="16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17"/>
        <v>0</v>
      </c>
      <c r="U140" s="146">
        <f t="shared" si="16"/>
        <v>0</v>
      </c>
      <c r="V140" s="146">
        <f t="shared" si="16"/>
        <v>0</v>
      </c>
      <c r="W140" s="146">
        <f t="shared" si="16"/>
        <v>0</v>
      </c>
      <c r="X140" s="146">
        <f t="shared" si="16"/>
        <v>0</v>
      </c>
      <c r="Y140" s="146">
        <f t="shared" si="16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17"/>
        <v>0</v>
      </c>
      <c r="U141" s="146">
        <f t="shared" si="16"/>
        <v>0</v>
      </c>
      <c r="V141" s="146">
        <f t="shared" si="16"/>
        <v>0</v>
      </c>
      <c r="W141" s="146">
        <f t="shared" si="16"/>
        <v>0</v>
      </c>
      <c r="X141" s="146">
        <f t="shared" si="16"/>
        <v>0</v>
      </c>
      <c r="Y141" s="146">
        <f t="shared" si="16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17"/>
        <v>0</v>
      </c>
      <c r="U142" s="146">
        <f t="shared" si="16"/>
        <v>0</v>
      </c>
      <c r="V142" s="146">
        <f t="shared" si="16"/>
        <v>0</v>
      </c>
      <c r="W142" s="146">
        <f t="shared" si="16"/>
        <v>0</v>
      </c>
      <c r="X142" s="146">
        <f t="shared" si="16"/>
        <v>0</v>
      </c>
      <c r="Y142" s="146">
        <f t="shared" si="16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17"/>
        <v>0</v>
      </c>
      <c r="U143" s="146">
        <f t="shared" si="16"/>
        <v>0</v>
      </c>
      <c r="V143" s="146">
        <f t="shared" si="16"/>
        <v>0</v>
      </c>
      <c r="W143" s="146">
        <f t="shared" si="16"/>
        <v>0</v>
      </c>
      <c r="X143" s="146">
        <f t="shared" si="16"/>
        <v>0</v>
      </c>
      <c r="Y143" s="146">
        <f t="shared" si="16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17"/>
        <v>0</v>
      </c>
      <c r="U144" s="146">
        <f t="shared" si="16"/>
        <v>0</v>
      </c>
      <c r="V144" s="146">
        <f t="shared" si="16"/>
        <v>0</v>
      </c>
      <c r="W144" s="146">
        <f t="shared" si="16"/>
        <v>0</v>
      </c>
      <c r="X144" s="146">
        <f t="shared" si="16"/>
        <v>0</v>
      </c>
      <c r="Y144" s="146">
        <f t="shared" si="16"/>
        <v>0</v>
      </c>
      <c r="Z144"/>
      <c r="AA144"/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17"/>
        <v>0</v>
      </c>
      <c r="U145" s="146">
        <f t="shared" si="16"/>
        <v>0</v>
      </c>
      <c r="V145" s="146">
        <f t="shared" si="16"/>
        <v>0</v>
      </c>
      <c r="W145" s="146">
        <f t="shared" si="16"/>
        <v>0</v>
      </c>
      <c r="X145" s="146">
        <f t="shared" si="16"/>
        <v>0</v>
      </c>
      <c r="Y145" s="146">
        <f t="shared" si="16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17"/>
        <v>0</v>
      </c>
      <c r="U146" s="146">
        <f t="shared" si="16"/>
        <v>0</v>
      </c>
      <c r="V146" s="146">
        <f t="shared" si="16"/>
        <v>0</v>
      </c>
      <c r="W146" s="146">
        <f t="shared" si="16"/>
        <v>0</v>
      </c>
      <c r="X146" s="146">
        <f t="shared" si="16"/>
        <v>0</v>
      </c>
      <c r="Y146" s="146">
        <f t="shared" si="16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18">T6</f>
        <v>Cost estimate 2024</v>
      </c>
      <c r="U149" s="145" t="str">
        <f t="shared" si="18"/>
        <v>Cost estimate 2025</v>
      </c>
      <c r="V149" s="145" t="str">
        <f t="shared" si="18"/>
        <v>Cost estimate 2026</v>
      </c>
      <c r="W149" s="145" t="str">
        <f t="shared" si="18"/>
        <v>Cost estimate 2027</v>
      </c>
      <c r="X149" s="145" t="str">
        <f t="shared" si="18"/>
        <v>Cost estimate 2028</v>
      </c>
      <c r="Y149" s="145" t="str">
        <f t="shared" si="18"/>
        <v>TotalOver5Years</v>
      </c>
      <c r="Z149" s="191">
        <f>SUM(Y150:Y153)</f>
        <v>154150</v>
      </c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>SUMIF($H$7:$H$106,$S150,T$7:T$106)</f>
        <v>154150</v>
      </c>
      <c r="U150" s="146">
        <f t="shared" ref="U150:Y153" si="19">SUMIF($H$7:$H$106,$S150,U$7:U$106)</f>
        <v>0</v>
      </c>
      <c r="V150" s="146">
        <f t="shared" si="19"/>
        <v>0</v>
      </c>
      <c r="W150" s="146">
        <f t="shared" si="19"/>
        <v>0</v>
      </c>
      <c r="X150" s="146">
        <f t="shared" si="19"/>
        <v>0</v>
      </c>
      <c r="Y150" s="146">
        <f t="shared" si="19"/>
        <v>154150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>SUMIF($H$7:$H$106,$S151,T$7:T$106)</f>
        <v>0</v>
      </c>
      <c r="U151" s="146">
        <f t="shared" si="19"/>
        <v>0</v>
      </c>
      <c r="V151" s="146">
        <f t="shared" si="19"/>
        <v>0</v>
      </c>
      <c r="W151" s="146">
        <f t="shared" si="19"/>
        <v>0</v>
      </c>
      <c r="X151" s="146">
        <f t="shared" si="19"/>
        <v>0</v>
      </c>
      <c r="Y151" s="146">
        <f t="shared" si="19"/>
        <v>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>SUMIF($H$7:$H$106,$S152,T$7:T$106)</f>
        <v>0</v>
      </c>
      <c r="U152" s="146">
        <f t="shared" si="19"/>
        <v>0</v>
      </c>
      <c r="V152" s="146">
        <f t="shared" si="19"/>
        <v>0</v>
      </c>
      <c r="W152" s="146">
        <f t="shared" si="19"/>
        <v>0</v>
      </c>
      <c r="X152" s="146">
        <f t="shared" si="19"/>
        <v>0</v>
      </c>
      <c r="Y152" s="146">
        <f t="shared" si="19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>SUMIF($H$7:$H$106,$S153,T$7:T$106)</f>
        <v>0</v>
      </c>
      <c r="U153" s="146">
        <f t="shared" si="19"/>
        <v>0</v>
      </c>
      <c r="V153" s="146">
        <f t="shared" si="19"/>
        <v>0</v>
      </c>
      <c r="W153" s="146">
        <f t="shared" si="19"/>
        <v>0</v>
      </c>
      <c r="X153" s="146">
        <f t="shared" si="19"/>
        <v>0</v>
      </c>
      <c r="Y153" s="146">
        <f t="shared" si="19"/>
        <v>0</v>
      </c>
      <c r="Z153"/>
      <c r="AA153"/>
      <c r="AB153"/>
    </row>
    <row r="154" spans="1:28" s="37" customFormat="1" x14ac:dyDescent="0.25">
      <c r="A154" s="141"/>
      <c r="B154" s="141"/>
      <c r="C154" s="52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20">T6</f>
        <v>Cost estimate 2024</v>
      </c>
      <c r="U156" s="145" t="str">
        <f t="shared" si="20"/>
        <v>Cost estimate 2025</v>
      </c>
      <c r="V156" s="145" t="str">
        <f t="shared" si="20"/>
        <v>Cost estimate 2026</v>
      </c>
      <c r="W156" s="145" t="str">
        <f t="shared" si="20"/>
        <v>Cost estimate 2027</v>
      </c>
      <c r="X156" s="145" t="str">
        <f t="shared" si="20"/>
        <v>Cost estimate 2028</v>
      </c>
      <c r="Y156" s="145" t="str">
        <f t="shared" si="20"/>
        <v>TotalOver5Years</v>
      </c>
      <c r="Z156" s="191">
        <f>SUM(Y157:Y179)</f>
        <v>154150</v>
      </c>
      <c r="AA156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 t="shared" ref="T157:T173" si="21">SUMIF($G$7:$G$106,$S157,T$7:T$106)</f>
        <v>0</v>
      </c>
      <c r="U157" s="146">
        <f t="shared" ref="U157:Y172" si="22">SUMIF($G$7:$G$106,$S157,U$7:U$106)</f>
        <v>0</v>
      </c>
      <c r="V157" s="146">
        <f t="shared" si="22"/>
        <v>0</v>
      </c>
      <c r="W157" s="146">
        <f t="shared" si="22"/>
        <v>0</v>
      </c>
      <c r="X157" s="146">
        <f t="shared" si="22"/>
        <v>0</v>
      </c>
      <c r="Y157" s="146">
        <f t="shared" si="22"/>
        <v>0</v>
      </c>
      <c r="Z157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si="21"/>
        <v>0</v>
      </c>
      <c r="U158" s="146">
        <f t="shared" si="22"/>
        <v>0</v>
      </c>
      <c r="V158" s="146">
        <f t="shared" si="22"/>
        <v>0</v>
      </c>
      <c r="W158" s="146">
        <f t="shared" si="22"/>
        <v>0</v>
      </c>
      <c r="X158" s="146">
        <f t="shared" si="22"/>
        <v>0</v>
      </c>
      <c r="Y158" s="146">
        <f t="shared" si="22"/>
        <v>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21"/>
        <v>154150</v>
      </c>
      <c r="U159" s="146">
        <f t="shared" si="22"/>
        <v>0</v>
      </c>
      <c r="V159" s="146">
        <f t="shared" si="22"/>
        <v>0</v>
      </c>
      <c r="W159" s="146">
        <f t="shared" si="22"/>
        <v>0</v>
      </c>
      <c r="X159" s="146">
        <f t="shared" si="22"/>
        <v>0</v>
      </c>
      <c r="Y159" s="146">
        <f t="shared" si="22"/>
        <v>154150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21"/>
        <v>0</v>
      </c>
      <c r="U160" s="146">
        <f t="shared" si="22"/>
        <v>0</v>
      </c>
      <c r="V160" s="146">
        <f t="shared" si="22"/>
        <v>0</v>
      </c>
      <c r="W160" s="146">
        <f t="shared" si="22"/>
        <v>0</v>
      </c>
      <c r="X160" s="146">
        <f t="shared" si="22"/>
        <v>0</v>
      </c>
      <c r="Y160" s="146">
        <f t="shared" si="22"/>
        <v>0</v>
      </c>
      <c r="Z160"/>
      <c r="AA160"/>
    </row>
    <row r="161" spans="19:27" x14ac:dyDescent="0.25">
      <c r="S161" s="145" t="str">
        <f>'Basic Input for Tool'!$E$69</f>
        <v>Other 2</v>
      </c>
      <c r="T161" s="146">
        <f t="shared" si="21"/>
        <v>0</v>
      </c>
      <c r="U161" s="146">
        <f t="shared" si="22"/>
        <v>0</v>
      </c>
      <c r="V161" s="146">
        <f t="shared" si="22"/>
        <v>0</v>
      </c>
      <c r="W161" s="146">
        <f t="shared" si="22"/>
        <v>0</v>
      </c>
      <c r="X161" s="146">
        <f t="shared" si="22"/>
        <v>0</v>
      </c>
      <c r="Y161" s="146">
        <f t="shared" si="22"/>
        <v>0</v>
      </c>
      <c r="Z161"/>
      <c r="AA161"/>
    </row>
    <row r="162" spans="19:27" x14ac:dyDescent="0.25">
      <c r="S162" s="145" t="str">
        <f>'Basic Input for Tool'!$E$70</f>
        <v>Other 3</v>
      </c>
      <c r="T162" s="146">
        <f t="shared" si="21"/>
        <v>0</v>
      </c>
      <c r="U162" s="146">
        <f t="shared" si="22"/>
        <v>0</v>
      </c>
      <c r="V162" s="146">
        <f t="shared" si="22"/>
        <v>0</v>
      </c>
      <c r="W162" s="146">
        <f t="shared" si="22"/>
        <v>0</v>
      </c>
      <c r="X162" s="146">
        <f t="shared" si="22"/>
        <v>0</v>
      </c>
      <c r="Y162" s="146">
        <f t="shared" si="22"/>
        <v>0</v>
      </c>
      <c r="Z162"/>
      <c r="AA162"/>
    </row>
    <row r="163" spans="19:27" x14ac:dyDescent="0.25">
      <c r="S163" s="145" t="str">
        <f>'Basic Input for Tool'!$E$71</f>
        <v>Other 4</v>
      </c>
      <c r="T163" s="146">
        <f t="shared" si="21"/>
        <v>0</v>
      </c>
      <c r="U163" s="146">
        <f t="shared" si="22"/>
        <v>0</v>
      </c>
      <c r="V163" s="146">
        <f t="shared" si="22"/>
        <v>0</v>
      </c>
      <c r="W163" s="146">
        <f t="shared" si="22"/>
        <v>0</v>
      </c>
      <c r="X163" s="146">
        <f t="shared" si="22"/>
        <v>0</v>
      </c>
      <c r="Y163" s="146">
        <f t="shared" si="22"/>
        <v>0</v>
      </c>
      <c r="Z163"/>
      <c r="AA163"/>
    </row>
    <row r="164" spans="19:27" x14ac:dyDescent="0.25">
      <c r="S164" s="145" t="str">
        <f>'Basic Input for Tool'!$E$72</f>
        <v>Other 5</v>
      </c>
      <c r="T164" s="146">
        <f t="shared" si="21"/>
        <v>0</v>
      </c>
      <c r="U164" s="146">
        <f t="shared" si="22"/>
        <v>0</v>
      </c>
      <c r="V164" s="146">
        <f t="shared" si="22"/>
        <v>0</v>
      </c>
      <c r="W164" s="146">
        <f t="shared" si="22"/>
        <v>0</v>
      </c>
      <c r="X164" s="146">
        <f t="shared" si="22"/>
        <v>0</v>
      </c>
      <c r="Y164" s="146">
        <f t="shared" si="22"/>
        <v>0</v>
      </c>
      <c r="Z164"/>
      <c r="AA164"/>
    </row>
    <row r="165" spans="19:27" x14ac:dyDescent="0.25">
      <c r="S165" s="145" t="str">
        <f>'Basic Input for Tool'!$E$73</f>
        <v>Other 6</v>
      </c>
      <c r="T165" s="146">
        <f t="shared" si="21"/>
        <v>0</v>
      </c>
      <c r="U165" s="146">
        <f t="shared" si="22"/>
        <v>0</v>
      </c>
      <c r="V165" s="146">
        <f t="shared" si="22"/>
        <v>0</v>
      </c>
      <c r="W165" s="146">
        <f t="shared" si="22"/>
        <v>0</v>
      </c>
      <c r="X165" s="146">
        <f t="shared" si="22"/>
        <v>0</v>
      </c>
      <c r="Y165" s="146">
        <f t="shared" si="22"/>
        <v>0</v>
      </c>
      <c r="Z165"/>
      <c r="AA165"/>
    </row>
    <row r="166" spans="19:27" x14ac:dyDescent="0.25">
      <c r="S166" s="145" t="str">
        <f>'Basic Input for Tool'!$E74</f>
        <v>Other 7</v>
      </c>
      <c r="T166" s="146">
        <f t="shared" si="21"/>
        <v>0</v>
      </c>
      <c r="U166" s="146">
        <f t="shared" si="22"/>
        <v>0</v>
      </c>
      <c r="V166" s="146">
        <f t="shared" si="22"/>
        <v>0</v>
      </c>
      <c r="W166" s="146">
        <f t="shared" si="22"/>
        <v>0</v>
      </c>
      <c r="X166" s="146">
        <f t="shared" si="22"/>
        <v>0</v>
      </c>
      <c r="Y166" s="146">
        <f t="shared" si="22"/>
        <v>0</v>
      </c>
      <c r="Z166"/>
      <c r="AA166"/>
    </row>
    <row r="167" spans="19:27" x14ac:dyDescent="0.25">
      <c r="S167" s="145" t="str">
        <f>'Basic Input for Tool'!$E75</f>
        <v>Other 8</v>
      </c>
      <c r="T167" s="146">
        <f t="shared" si="21"/>
        <v>0</v>
      </c>
      <c r="U167" s="146">
        <f t="shared" si="22"/>
        <v>0</v>
      </c>
      <c r="V167" s="146">
        <f t="shared" si="22"/>
        <v>0</v>
      </c>
      <c r="W167" s="146">
        <f t="shared" si="22"/>
        <v>0</v>
      </c>
      <c r="X167" s="146">
        <f t="shared" si="22"/>
        <v>0</v>
      </c>
      <c r="Y167" s="146">
        <f t="shared" si="22"/>
        <v>0</v>
      </c>
      <c r="Z167"/>
      <c r="AA167"/>
    </row>
    <row r="168" spans="19:27" x14ac:dyDescent="0.25">
      <c r="S168" s="145" t="str">
        <f>'Basic Input for Tool'!$E76</f>
        <v>Other 9</v>
      </c>
      <c r="T168" s="146">
        <f t="shared" si="21"/>
        <v>0</v>
      </c>
      <c r="U168" s="146">
        <f t="shared" si="22"/>
        <v>0</v>
      </c>
      <c r="V168" s="146">
        <f t="shared" si="22"/>
        <v>0</v>
      </c>
      <c r="W168" s="146">
        <f t="shared" si="22"/>
        <v>0</v>
      </c>
      <c r="X168" s="146">
        <f t="shared" si="22"/>
        <v>0</v>
      </c>
      <c r="Y168" s="146">
        <f t="shared" si="22"/>
        <v>0</v>
      </c>
      <c r="Z168"/>
      <c r="AA168"/>
    </row>
    <row r="169" spans="19:27" x14ac:dyDescent="0.25">
      <c r="S169" s="145" t="str">
        <f>'Basic Input for Tool'!$E77</f>
        <v>Other 10</v>
      </c>
      <c r="T169" s="146">
        <f t="shared" si="21"/>
        <v>0</v>
      </c>
      <c r="U169" s="146">
        <f t="shared" si="22"/>
        <v>0</v>
      </c>
      <c r="V169" s="146">
        <f t="shared" si="22"/>
        <v>0</v>
      </c>
      <c r="W169" s="146">
        <f t="shared" si="22"/>
        <v>0</v>
      </c>
      <c r="X169" s="146">
        <f t="shared" si="22"/>
        <v>0</v>
      </c>
      <c r="Y169" s="146">
        <f t="shared" si="22"/>
        <v>0</v>
      </c>
      <c r="Z169"/>
      <c r="AA169"/>
    </row>
    <row r="170" spans="19:27" x14ac:dyDescent="0.25">
      <c r="S170" s="145" t="str">
        <f>'Basic Input for Tool'!$E78</f>
        <v>Other 11</v>
      </c>
      <c r="T170" s="146">
        <f t="shared" si="21"/>
        <v>0</v>
      </c>
      <c r="U170" s="146">
        <f t="shared" si="22"/>
        <v>0</v>
      </c>
      <c r="V170" s="146">
        <f t="shared" si="22"/>
        <v>0</v>
      </c>
      <c r="W170" s="146">
        <f t="shared" si="22"/>
        <v>0</v>
      </c>
      <c r="X170" s="146">
        <f t="shared" si="22"/>
        <v>0</v>
      </c>
      <c r="Y170" s="146">
        <f t="shared" si="22"/>
        <v>0</v>
      </c>
      <c r="Z170"/>
      <c r="AA170"/>
    </row>
    <row r="171" spans="19:27" x14ac:dyDescent="0.25">
      <c r="S171" s="145" t="str">
        <f>'Basic Input for Tool'!$E79</f>
        <v>Other 12</v>
      </c>
      <c r="T171" s="146">
        <f t="shared" si="21"/>
        <v>0</v>
      </c>
      <c r="U171" s="146">
        <f t="shared" si="22"/>
        <v>0</v>
      </c>
      <c r="V171" s="146">
        <f t="shared" si="22"/>
        <v>0</v>
      </c>
      <c r="W171" s="146">
        <f t="shared" si="22"/>
        <v>0</v>
      </c>
      <c r="X171" s="146">
        <f t="shared" si="22"/>
        <v>0</v>
      </c>
      <c r="Y171" s="146">
        <f t="shared" si="22"/>
        <v>0</v>
      </c>
      <c r="Z171"/>
      <c r="AA171"/>
    </row>
    <row r="172" spans="19:27" x14ac:dyDescent="0.25">
      <c r="S172" s="145" t="str">
        <f>'Basic Input for Tool'!$E80</f>
        <v>Other 13</v>
      </c>
      <c r="T172" s="146">
        <f t="shared" si="21"/>
        <v>0</v>
      </c>
      <c r="U172" s="146">
        <f t="shared" si="22"/>
        <v>0</v>
      </c>
      <c r="V172" s="146">
        <f t="shared" si="22"/>
        <v>0</v>
      </c>
      <c r="W172" s="146">
        <f t="shared" si="22"/>
        <v>0</v>
      </c>
      <c r="X172" s="146">
        <f t="shared" si="22"/>
        <v>0</v>
      </c>
      <c r="Y172" s="146">
        <f t="shared" si="22"/>
        <v>0</v>
      </c>
      <c r="Z172"/>
      <c r="AA172"/>
    </row>
    <row r="173" spans="19:27" x14ac:dyDescent="0.25">
      <c r="S173" s="145" t="str">
        <f>'Basic Input for Tool'!$E81</f>
        <v>Other 14</v>
      </c>
      <c r="T173" s="146">
        <f t="shared" si="21"/>
        <v>0</v>
      </c>
      <c r="U173" s="146">
        <f>SUMIF($G$7:$G$106,$S173,U$7:U$106)</f>
        <v>0</v>
      </c>
      <c r="V173" s="146">
        <f>SUMIF($G$7:$G$106,$S173,V$7:V$106)</f>
        <v>0</v>
      </c>
      <c r="W173" s="146">
        <f>SUMIF($G$7:$G$106,$S173,W$7:W$106)</f>
        <v>0</v>
      </c>
      <c r="X173" s="146">
        <f>SUMIF($G$7:$G$106,$S173,X$7:X$106)</f>
        <v>0</v>
      </c>
      <c r="Y173" s="146">
        <f>SUMIF($G$7:$G$106,$S173,Y$7:Y$106)</f>
        <v>0</v>
      </c>
      <c r="Z173"/>
      <c r="AA173"/>
    </row>
    <row r="174" spans="19:27" x14ac:dyDescent="0.25">
      <c r="S174" s="145" t="str">
        <f>'Basic Input for Tool'!$E82</f>
        <v>Other 15</v>
      </c>
      <c r="T174" s="146">
        <f t="shared" ref="T174:Y179" si="23">SUMIF($G$7:$G$106,$S174,T$7:T$106)</f>
        <v>0</v>
      </c>
      <c r="U174" s="146">
        <f t="shared" si="23"/>
        <v>0</v>
      </c>
      <c r="V174" s="146">
        <f t="shared" si="23"/>
        <v>0</v>
      </c>
      <c r="W174" s="146">
        <f t="shared" si="23"/>
        <v>0</v>
      </c>
      <c r="X174" s="146">
        <f t="shared" si="23"/>
        <v>0</v>
      </c>
      <c r="Y174" s="146">
        <f t="shared" si="23"/>
        <v>0</v>
      </c>
      <c r="Z174"/>
      <c r="AA174"/>
    </row>
    <row r="175" spans="19:27" x14ac:dyDescent="0.25">
      <c r="S175" s="145" t="str">
        <f>'Basic Input for Tool'!$E83</f>
        <v>Other 16</v>
      </c>
      <c r="T175" s="146">
        <f t="shared" si="23"/>
        <v>0</v>
      </c>
      <c r="U175" s="146">
        <f t="shared" si="23"/>
        <v>0</v>
      </c>
      <c r="V175" s="146">
        <f t="shared" si="23"/>
        <v>0</v>
      </c>
      <c r="W175" s="146">
        <f t="shared" si="23"/>
        <v>0</v>
      </c>
      <c r="X175" s="146">
        <f t="shared" si="23"/>
        <v>0</v>
      </c>
      <c r="Y175" s="146">
        <f t="shared" si="23"/>
        <v>0</v>
      </c>
      <c r="Z175"/>
      <c r="AA175"/>
    </row>
    <row r="176" spans="19:27" x14ac:dyDescent="0.25">
      <c r="S176" s="145" t="str">
        <f>'Basic Input for Tool'!$E84</f>
        <v>Other 17</v>
      </c>
      <c r="T176" s="146">
        <f t="shared" si="23"/>
        <v>0</v>
      </c>
      <c r="U176" s="146">
        <f t="shared" si="23"/>
        <v>0</v>
      </c>
      <c r="V176" s="146">
        <f t="shared" si="23"/>
        <v>0</v>
      </c>
      <c r="W176" s="146">
        <f t="shared" si="23"/>
        <v>0</v>
      </c>
      <c r="X176" s="146">
        <f t="shared" si="23"/>
        <v>0</v>
      </c>
      <c r="Y176" s="146">
        <f t="shared" si="23"/>
        <v>0</v>
      </c>
      <c r="Z176"/>
      <c r="AA176"/>
    </row>
    <row r="177" spans="1:27" x14ac:dyDescent="0.25">
      <c r="S177" s="145" t="str">
        <f>'Basic Input for Tool'!$E85</f>
        <v>Other 18</v>
      </c>
      <c r="T177" s="146">
        <f t="shared" si="23"/>
        <v>0</v>
      </c>
      <c r="U177" s="146">
        <f t="shared" si="23"/>
        <v>0</v>
      </c>
      <c r="V177" s="146">
        <f t="shared" si="23"/>
        <v>0</v>
      </c>
      <c r="W177" s="146">
        <f t="shared" si="23"/>
        <v>0</v>
      </c>
      <c r="X177" s="146">
        <f t="shared" si="23"/>
        <v>0</v>
      </c>
      <c r="Y177" s="146">
        <f t="shared" si="23"/>
        <v>0</v>
      </c>
      <c r="Z177"/>
      <c r="AA177"/>
    </row>
    <row r="178" spans="1:27" x14ac:dyDescent="0.25">
      <c r="S178" s="145" t="str">
        <f>'Basic Input for Tool'!$E86</f>
        <v>Other 19</v>
      </c>
      <c r="T178" s="146">
        <f t="shared" si="23"/>
        <v>0</v>
      </c>
      <c r="U178" s="146">
        <f t="shared" si="23"/>
        <v>0</v>
      </c>
      <c r="V178" s="146">
        <f t="shared" si="23"/>
        <v>0</v>
      </c>
      <c r="W178" s="146">
        <f t="shared" si="23"/>
        <v>0</v>
      </c>
      <c r="X178" s="146">
        <f t="shared" si="23"/>
        <v>0</v>
      </c>
      <c r="Y178" s="146">
        <f t="shared" si="23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23"/>
        <v>0</v>
      </c>
      <c r="U179" s="146">
        <f t="shared" si="23"/>
        <v>0</v>
      </c>
      <c r="V179" s="146">
        <f t="shared" si="23"/>
        <v>0</v>
      </c>
      <c r="W179" s="146">
        <f t="shared" si="23"/>
        <v>0</v>
      </c>
      <c r="X179" s="146">
        <f t="shared" si="23"/>
        <v>0</v>
      </c>
      <c r="Y179" s="146">
        <f t="shared" si="23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24">U6</f>
        <v>Cost estimate 2025</v>
      </c>
      <c r="V182" s="145" t="str">
        <f t="shared" si="24"/>
        <v>Cost estimate 2026</v>
      </c>
      <c r="W182" s="145" t="str">
        <f t="shared" si="24"/>
        <v>Cost estimate 2027</v>
      </c>
      <c r="X182" s="145" t="str">
        <f t="shared" si="24"/>
        <v>Cost estimate 2028</v>
      </c>
      <c r="Y182" s="145" t="str">
        <f t="shared" si="24"/>
        <v>TotalOver5Years</v>
      </c>
      <c r="Z182" s="191">
        <f>SUM(Y183:Y184)</f>
        <v>154150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154150</v>
      </c>
      <c r="U183" s="146">
        <f>SUM(SUMIFS(U$7:U$106,$L7:$L106,{"yes","y","funded"}))</f>
        <v>0</v>
      </c>
      <c r="V183" s="146">
        <f>SUM(SUMIFS(V$7:V$106,$L7:$L106,{"yes","y","funded"}))</f>
        <v>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154150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0</v>
      </c>
      <c r="U184" s="146">
        <f>SUM(SUMIFS(U$7:U$106,$L7:$L106,{"no","n","not funded"}))</f>
        <v>0</v>
      </c>
      <c r="V184" s="146">
        <f>SUM(SUMIFS(V$7:V$106,$L7:$L106,{"no","n","not funded"}))</f>
        <v>0</v>
      </c>
      <c r="W184" s="146">
        <f>SUM(SUMIFS(W$7:W$106,$L7:$L106,{"no","n","not funded"}))</f>
        <v>0</v>
      </c>
      <c r="X184" s="146">
        <f>SUM(SUMIFS(X$7:X$106,$L7:$L106,{"no","n","not funded"}))</f>
        <v>0</v>
      </c>
      <c r="Y184" s="146">
        <f>SUM(SUMIFS(Y$7:Y$106,$L7:$L106,{"no","n","not funded"}))</f>
        <v>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</row>
    <row r="188" spans="1:27" x14ac:dyDescent="0.25">
      <c r="A188" s="37"/>
      <c r="B188" s="37"/>
    </row>
    <row r="189" spans="1:27" x14ac:dyDescent="0.25">
      <c r="A189" s="37"/>
      <c r="B189" s="37"/>
    </row>
    <row r="190" spans="1:27" x14ac:dyDescent="0.25">
      <c r="A190" s="37"/>
      <c r="B190" s="37"/>
    </row>
    <row r="191" spans="1:27" x14ac:dyDescent="0.25">
      <c r="A191" s="37"/>
      <c r="B191" s="37"/>
    </row>
    <row r="192" spans="1:27" x14ac:dyDescent="0.25">
      <c r="A192" s="37"/>
      <c r="B192" s="37"/>
    </row>
    <row r="193" spans="1:2" x14ac:dyDescent="0.25">
      <c r="A193" s="37"/>
      <c r="B193" s="37"/>
    </row>
    <row r="194" spans="1:2" x14ac:dyDescent="0.25">
      <c r="A194" s="37"/>
      <c r="B194" s="37"/>
    </row>
    <row r="195" spans="1:2" x14ac:dyDescent="0.25">
      <c r="A195" s="37"/>
      <c r="B195" s="37"/>
    </row>
    <row r="196" spans="1:2" x14ac:dyDescent="0.25">
      <c r="A196" s="37"/>
      <c r="B196" s="37"/>
    </row>
    <row r="197" spans="1:2" x14ac:dyDescent="0.25">
      <c r="A197" s="37"/>
      <c r="B197" s="37"/>
    </row>
    <row r="198" spans="1:2" x14ac:dyDescent="0.25">
      <c r="A198" s="37"/>
      <c r="B198" s="37"/>
    </row>
    <row r="199" spans="1:2" x14ac:dyDescent="0.25">
      <c r="A199" s="37"/>
      <c r="B199" s="37"/>
    </row>
    <row r="200" spans="1:2" x14ac:dyDescent="0.25">
      <c r="A200" s="37"/>
      <c r="B200" s="37"/>
    </row>
    <row r="201" spans="1:2" x14ac:dyDescent="0.25">
      <c r="A201" s="37"/>
      <c r="B201" s="37"/>
    </row>
    <row r="202" spans="1:2" x14ac:dyDescent="0.25">
      <c r="A202" s="37"/>
      <c r="B202" s="37"/>
    </row>
    <row r="203" spans="1:2" x14ac:dyDescent="0.25">
      <c r="A203" s="37"/>
      <c r="B203" s="37"/>
    </row>
    <row r="204" spans="1:2" x14ac:dyDescent="0.25">
      <c r="A204" s="37"/>
      <c r="B204" s="37"/>
    </row>
    <row r="205" spans="1:2" x14ac:dyDescent="0.25">
      <c r="A205" s="37"/>
      <c r="B205" s="37"/>
    </row>
    <row r="206" spans="1:2" x14ac:dyDescent="0.25">
      <c r="A206" s="37"/>
      <c r="B206" s="37"/>
    </row>
    <row r="207" spans="1:2" x14ac:dyDescent="0.25">
      <c r="A207" s="37"/>
      <c r="B207" s="37"/>
    </row>
    <row r="208" spans="1:2" x14ac:dyDescent="0.25">
      <c r="A208" s="37"/>
      <c r="B208" s="37"/>
    </row>
  </sheetData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1300-000000000000}"/>
  </dataValidation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1">
    <tabColor theme="6" tint="0.59999389629810485"/>
  </sheetPr>
  <dimension ref="A1:XFC208"/>
  <sheetViews>
    <sheetView topLeftCell="D1" zoomScale="70" zoomScaleNormal="70" workbookViewId="0">
      <selection activeCell="N7" sqref="N7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9" width="6.42578125" style="37" bestFit="1" customWidth="1"/>
    <col min="20" max="24" width="18.85546875" style="37" bestFit="1" customWidth="1"/>
    <col min="25" max="25" width="16.5703125" style="37" bestFit="1" customWidth="1"/>
    <col min="26" max="26" width="14.5703125" style="37" customWidth="1"/>
    <col min="27" max="27" width="14.5703125" style="37" bestFit="1" customWidth="1"/>
    <col min="28" max="31" width="13.5703125" customWidth="1"/>
  </cols>
  <sheetData>
    <row r="1" spans="1:193 16371:16383" x14ac:dyDescent="0.25">
      <c r="A1" s="136" t="str">
        <f>IF(ISNA(VLOOKUP(CountryName,CountriesCodes,2,FALSE))=TRUE,"",VLOOKUP(CountryName,CountriesCodes,2,FALSE)&amp; "NLF")</f>
        <v>ETH NLF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</row>
    <row r="5" spans="1:193 16371:16383" ht="46.5" x14ac:dyDescent="0.25">
      <c r="A5" s="139"/>
      <c r="B5" s="40" t="s">
        <v>598</v>
      </c>
      <c r="C5" s="41" t="s">
        <v>768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1</v>
      </c>
      <c r="AH6">
        <f>COUNTA($N7:$N106)</f>
        <v>1</v>
      </c>
    </row>
    <row r="7" spans="1:193 16371:16383" ht="31.5" x14ac:dyDescent="0.25">
      <c r="A7" s="143"/>
      <c r="B7" s="48"/>
      <c r="C7" s="48"/>
      <c r="D7" s="48"/>
      <c r="E7" s="48"/>
      <c r="F7" s="48" t="s">
        <v>830</v>
      </c>
      <c r="G7" s="48" t="s">
        <v>780</v>
      </c>
      <c r="H7" s="48" t="s">
        <v>32</v>
      </c>
      <c r="I7" s="48"/>
      <c r="J7" s="48"/>
      <c r="K7" s="48"/>
      <c r="L7" s="48" t="s">
        <v>725</v>
      </c>
      <c r="M7" s="48" t="s">
        <v>825</v>
      </c>
      <c r="N7" s="205">
        <f>(((($AN7-$AO7)*$AP7*$AQ7+$AO7*($AP7+ExtraDaysFar)*$AR7)+($AS7*$AP7)+($AT7+$AU7)*$AP7*$AN7+$AV7*$AN7))+($AW7*$AZ7*$AX7+$AW7*$BA7*$AZ7+$AY7+$AN7*$BB7)+$BC7*$AP7+$BH7+$BI7</f>
        <v>81500</v>
      </c>
      <c r="O7" s="47">
        <v>1</v>
      </c>
      <c r="P7" s="50"/>
      <c r="Q7" s="50"/>
      <c r="R7" s="50"/>
      <c r="S7" s="50"/>
      <c r="T7" s="51">
        <f t="shared" ref="T7:X22" si="1">IF($N7="Pending",0,$N7*O7)</f>
        <v>81500</v>
      </c>
      <c r="U7" s="51">
        <f t="shared" si="1"/>
        <v>0</v>
      </c>
      <c r="V7" s="51">
        <f t="shared" si="1"/>
        <v>0</v>
      </c>
      <c r="W7" s="51">
        <f t="shared" si="1"/>
        <v>0</v>
      </c>
      <c r="X7" s="51">
        <f t="shared" si="1"/>
        <v>0</v>
      </c>
      <c r="Y7" s="51">
        <f t="shared" ref="Y7:Y55" si="2">SUM(T7:X7)</f>
        <v>81500</v>
      </c>
      <c r="Z7" s="49" t="s">
        <v>670</v>
      </c>
      <c r="AA7" s="49" t="s">
        <v>591</v>
      </c>
      <c r="AB7" s="15"/>
      <c r="AC7" s="15"/>
      <c r="AD7" s="15"/>
      <c r="AE7" s="15"/>
      <c r="AL7" t="s">
        <v>665</v>
      </c>
      <c r="AN7">
        <v>200</v>
      </c>
      <c r="AO7">
        <v>0</v>
      </c>
      <c r="AP7">
        <v>1</v>
      </c>
      <c r="AQ7">
        <v>0</v>
      </c>
      <c r="AR7">
        <v>1480</v>
      </c>
      <c r="AS7">
        <v>3500</v>
      </c>
      <c r="AT7">
        <v>250</v>
      </c>
      <c r="AU7">
        <v>80</v>
      </c>
      <c r="AV7">
        <v>60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 t="s">
        <v>32</v>
      </c>
      <c r="BE7" t="s">
        <v>591</v>
      </c>
      <c r="BF7" t="s">
        <v>670</v>
      </c>
      <c r="BG7" t="s">
        <v>780</v>
      </c>
      <c r="BH7">
        <v>0</v>
      </c>
      <c r="BI7">
        <v>0</v>
      </c>
    </row>
    <row r="8" spans="1:193 16371:16383" x14ac:dyDescent="0.25">
      <c r="A8" s="143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205"/>
      <c r="O8" s="47"/>
      <c r="P8" s="50"/>
      <c r="Q8" s="50"/>
      <c r="R8" s="50"/>
      <c r="S8" s="50"/>
      <c r="T8" s="51">
        <f t="shared" si="1"/>
        <v>0</v>
      </c>
      <c r="U8" s="51">
        <f t="shared" si="1"/>
        <v>0</v>
      </c>
      <c r="V8" s="51">
        <f t="shared" si="1"/>
        <v>0</v>
      </c>
      <c r="W8" s="51">
        <f t="shared" si="1"/>
        <v>0</v>
      </c>
      <c r="X8" s="51">
        <f t="shared" si="1"/>
        <v>0</v>
      </c>
      <c r="Y8" s="51">
        <f t="shared" si="2"/>
        <v>0</v>
      </c>
      <c r="Z8" s="49"/>
      <c r="AA8" s="49"/>
      <c r="AB8" s="15"/>
      <c r="AC8" s="15"/>
      <c r="AD8" s="15"/>
      <c r="AE8" s="15"/>
    </row>
    <row r="9" spans="1:193 16371:16383" x14ac:dyDescent="0.25">
      <c r="A9" s="143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205"/>
      <c r="O9" s="47"/>
      <c r="P9" s="50"/>
      <c r="Q9" s="50"/>
      <c r="R9" s="50"/>
      <c r="S9" s="50"/>
      <c r="T9" s="51">
        <f t="shared" si="1"/>
        <v>0</v>
      </c>
      <c r="U9" s="51">
        <f t="shared" si="1"/>
        <v>0</v>
      </c>
      <c r="V9" s="51">
        <f t="shared" si="1"/>
        <v>0</v>
      </c>
      <c r="W9" s="51">
        <f t="shared" si="1"/>
        <v>0</v>
      </c>
      <c r="X9" s="51">
        <f t="shared" si="1"/>
        <v>0</v>
      </c>
      <c r="Y9" s="51">
        <f t="shared" si="2"/>
        <v>0</v>
      </c>
      <c r="Z9" s="49"/>
      <c r="AA9" s="49"/>
      <c r="AB9" s="15"/>
      <c r="AC9" s="15"/>
      <c r="AD9" s="15"/>
      <c r="AE9" s="15"/>
    </row>
    <row r="10" spans="1:193 16371:16383" x14ac:dyDescent="0.25">
      <c r="A10" s="143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205"/>
      <c r="O10" s="192"/>
      <c r="P10" s="193"/>
      <c r="Q10" s="193"/>
      <c r="R10" s="193"/>
      <c r="S10" s="193"/>
      <c r="T10" s="51">
        <f t="shared" si="1"/>
        <v>0</v>
      </c>
      <c r="U10" s="51">
        <f t="shared" si="1"/>
        <v>0</v>
      </c>
      <c r="V10" s="51">
        <f t="shared" si="1"/>
        <v>0</v>
      </c>
      <c r="W10" s="51">
        <f t="shared" si="1"/>
        <v>0</v>
      </c>
      <c r="X10" s="51">
        <f t="shared" si="1"/>
        <v>0</v>
      </c>
      <c r="Y10" s="51">
        <f t="shared" si="2"/>
        <v>0</v>
      </c>
      <c r="Z10" s="49"/>
      <c r="AA10" s="49"/>
      <c r="AB10" s="15"/>
      <c r="AC10" s="15"/>
      <c r="AD10" s="15"/>
      <c r="AE10" s="15"/>
    </row>
    <row r="11" spans="1:193 16371:16383" x14ac:dyDescent="0.25">
      <c r="A11" s="143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205"/>
      <c r="O11" s="192"/>
      <c r="P11" s="193"/>
      <c r="Q11" s="193"/>
      <c r="R11" s="193"/>
      <c r="S11" s="193"/>
      <c r="T11" s="51">
        <f t="shared" si="1"/>
        <v>0</v>
      </c>
      <c r="U11" s="51">
        <f t="shared" si="1"/>
        <v>0</v>
      </c>
      <c r="V11" s="51">
        <f t="shared" si="1"/>
        <v>0</v>
      </c>
      <c r="W11" s="51">
        <f t="shared" si="1"/>
        <v>0</v>
      </c>
      <c r="X11" s="51">
        <f t="shared" si="1"/>
        <v>0</v>
      </c>
      <c r="Y11" s="51">
        <f t="shared" si="2"/>
        <v>0</v>
      </c>
      <c r="Z11" s="49"/>
      <c r="AA11" s="49"/>
      <c r="AB11" s="15"/>
      <c r="AC11" s="15"/>
      <c r="AD11" s="15"/>
      <c r="AE11" s="15"/>
    </row>
    <row r="12" spans="1:193 16371:16383" x14ac:dyDescent="0.25">
      <c r="A12" s="143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205"/>
      <c r="O12" s="192"/>
      <c r="P12" s="193"/>
      <c r="Q12" s="193"/>
      <c r="R12" s="193"/>
      <c r="S12" s="193"/>
      <c r="T12" s="51">
        <f t="shared" si="1"/>
        <v>0</v>
      </c>
      <c r="U12" s="51">
        <f t="shared" si="1"/>
        <v>0</v>
      </c>
      <c r="V12" s="51">
        <f t="shared" si="1"/>
        <v>0</v>
      </c>
      <c r="W12" s="51">
        <f t="shared" si="1"/>
        <v>0</v>
      </c>
      <c r="X12" s="51">
        <f t="shared" si="1"/>
        <v>0</v>
      </c>
      <c r="Y12" s="51">
        <f t="shared" si="2"/>
        <v>0</v>
      </c>
      <c r="Z12" s="49"/>
      <c r="AA12" s="49"/>
      <c r="AB12" s="15"/>
      <c r="AC12" s="15"/>
      <c r="AD12" s="15"/>
      <c r="AE12" s="15"/>
    </row>
    <row r="13" spans="1:193 16371:16383" x14ac:dyDescent="0.25">
      <c r="A13" s="143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205"/>
      <c r="O13" s="47"/>
      <c r="P13" s="50"/>
      <c r="Q13" s="50"/>
      <c r="R13" s="50"/>
      <c r="S13" s="50"/>
      <c r="T13" s="51">
        <f t="shared" si="1"/>
        <v>0</v>
      </c>
      <c r="U13" s="51">
        <f t="shared" si="1"/>
        <v>0</v>
      </c>
      <c r="V13" s="51">
        <f t="shared" si="1"/>
        <v>0</v>
      </c>
      <c r="W13" s="51">
        <f t="shared" si="1"/>
        <v>0</v>
      </c>
      <c r="X13" s="51">
        <f t="shared" si="1"/>
        <v>0</v>
      </c>
      <c r="Y13" s="51">
        <f t="shared" si="2"/>
        <v>0</v>
      </c>
      <c r="Z13" s="49"/>
      <c r="AA13" s="49"/>
      <c r="AB13" s="15"/>
      <c r="AC13" s="15"/>
      <c r="AD13" s="15"/>
      <c r="AE13" s="15"/>
    </row>
    <row r="14" spans="1:193 16371:16383" x14ac:dyDescent="0.25">
      <c r="A14" s="143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205"/>
      <c r="O14" s="47"/>
      <c r="P14" s="50"/>
      <c r="Q14" s="50"/>
      <c r="R14" s="50"/>
      <c r="S14" s="50"/>
      <c r="T14" s="51">
        <f t="shared" si="1"/>
        <v>0</v>
      </c>
      <c r="U14" s="51">
        <f t="shared" si="1"/>
        <v>0</v>
      </c>
      <c r="V14" s="51">
        <f t="shared" si="1"/>
        <v>0</v>
      </c>
      <c r="W14" s="51">
        <f t="shared" si="1"/>
        <v>0</v>
      </c>
      <c r="X14" s="51">
        <f t="shared" si="1"/>
        <v>0</v>
      </c>
      <c r="Y14" s="51">
        <f t="shared" si="2"/>
        <v>0</v>
      </c>
      <c r="Z14" s="49"/>
      <c r="AA14" s="49"/>
      <c r="AB14" s="15"/>
      <c r="AC14" s="15"/>
      <c r="AD14" s="15"/>
      <c r="AE14" s="15"/>
    </row>
    <row r="15" spans="1:193 16371:16383" x14ac:dyDescent="0.25">
      <c r="A15" s="143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205"/>
      <c r="O15" s="47"/>
      <c r="P15" s="50"/>
      <c r="Q15" s="50"/>
      <c r="R15" s="50"/>
      <c r="S15" s="50"/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2"/>
        <v>0</v>
      </c>
      <c r="Z15" s="49"/>
      <c r="AA15" s="49"/>
      <c r="AB15" s="15"/>
      <c r="AC15" s="15"/>
      <c r="AD15" s="15"/>
      <c r="AE15" s="15"/>
    </row>
    <row r="16" spans="1:193 16371:16383" x14ac:dyDescent="0.25">
      <c r="A16" s="143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205"/>
      <c r="O16" s="47"/>
      <c r="P16" s="50"/>
      <c r="Q16" s="50"/>
      <c r="R16" s="50"/>
      <c r="S16" s="50"/>
      <c r="T16" s="51">
        <f t="shared" si="1"/>
        <v>0</v>
      </c>
      <c r="U16" s="51">
        <f t="shared" si="1"/>
        <v>0</v>
      </c>
      <c r="V16" s="51">
        <f t="shared" si="1"/>
        <v>0</v>
      </c>
      <c r="W16" s="51">
        <f t="shared" si="1"/>
        <v>0</v>
      </c>
      <c r="X16" s="51">
        <f t="shared" si="1"/>
        <v>0</v>
      </c>
      <c r="Y16" s="51">
        <f t="shared" si="2"/>
        <v>0</v>
      </c>
      <c r="Z16" s="49"/>
      <c r="AA16" s="49"/>
      <c r="AB16" s="15"/>
      <c r="AC16" s="15"/>
      <c r="AD16" s="15"/>
      <c r="AE16" s="15"/>
    </row>
    <row r="17" spans="1:31" x14ac:dyDescent="0.25">
      <c r="A17" s="143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205"/>
      <c r="O17" s="47"/>
      <c r="P17" s="50"/>
      <c r="Q17" s="50"/>
      <c r="R17" s="50"/>
      <c r="S17" s="50"/>
      <c r="T17" s="51">
        <f t="shared" si="1"/>
        <v>0</v>
      </c>
      <c r="U17" s="51">
        <f t="shared" si="1"/>
        <v>0</v>
      </c>
      <c r="V17" s="51">
        <f t="shared" si="1"/>
        <v>0</v>
      </c>
      <c r="W17" s="51">
        <f t="shared" si="1"/>
        <v>0</v>
      </c>
      <c r="X17" s="51">
        <f t="shared" si="1"/>
        <v>0</v>
      </c>
      <c r="Y17" s="51">
        <f t="shared" si="2"/>
        <v>0</v>
      </c>
      <c r="Z17" s="49"/>
      <c r="AA17" s="49"/>
      <c r="AB17" s="15"/>
      <c r="AC17" s="15"/>
      <c r="AD17" s="15"/>
      <c r="AE17" s="15"/>
    </row>
    <row r="18" spans="1:31" x14ac:dyDescent="0.25">
      <c r="A18" s="143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205"/>
      <c r="O18" s="47"/>
      <c r="P18" s="50"/>
      <c r="Q18" s="50"/>
      <c r="R18" s="50"/>
      <c r="S18" s="50"/>
      <c r="T18" s="51">
        <f t="shared" si="1"/>
        <v>0</v>
      </c>
      <c r="U18" s="51">
        <f t="shared" si="1"/>
        <v>0</v>
      </c>
      <c r="V18" s="51">
        <f t="shared" si="1"/>
        <v>0</v>
      </c>
      <c r="W18" s="51">
        <f t="shared" si="1"/>
        <v>0</v>
      </c>
      <c r="X18" s="51">
        <f t="shared" si="1"/>
        <v>0</v>
      </c>
      <c r="Y18" s="51">
        <f t="shared" si="2"/>
        <v>0</v>
      </c>
      <c r="Z18" s="49"/>
      <c r="AA18" s="49"/>
      <c r="AB18" s="15"/>
      <c r="AC18" s="15"/>
      <c r="AD18" s="15"/>
      <c r="AE18" s="15"/>
    </row>
    <row r="19" spans="1:31" x14ac:dyDescent="0.25">
      <c r="A19" s="143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205"/>
      <c r="O19" s="47"/>
      <c r="P19" s="50"/>
      <c r="Q19" s="50"/>
      <c r="R19" s="50"/>
      <c r="S19" s="50"/>
      <c r="T19" s="51">
        <f t="shared" si="1"/>
        <v>0</v>
      </c>
      <c r="U19" s="51">
        <f t="shared" si="1"/>
        <v>0</v>
      </c>
      <c r="V19" s="51">
        <f t="shared" si="1"/>
        <v>0</v>
      </c>
      <c r="W19" s="51">
        <f t="shared" si="1"/>
        <v>0</v>
      </c>
      <c r="X19" s="51">
        <f t="shared" si="1"/>
        <v>0</v>
      </c>
      <c r="Y19" s="51">
        <f t="shared" si="2"/>
        <v>0</v>
      </c>
      <c r="Z19" s="49"/>
      <c r="AA19" s="49"/>
      <c r="AB19" s="15"/>
      <c r="AC19" s="15"/>
      <c r="AD19" s="15"/>
      <c r="AE19" s="15"/>
    </row>
    <row r="20" spans="1:31" x14ac:dyDescent="0.25">
      <c r="A20" s="143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205"/>
      <c r="O20" s="47"/>
      <c r="P20" s="50"/>
      <c r="Q20" s="50"/>
      <c r="R20" s="50"/>
      <c r="S20" s="50"/>
      <c r="T20" s="51">
        <f t="shared" si="1"/>
        <v>0</v>
      </c>
      <c r="U20" s="51">
        <f t="shared" si="1"/>
        <v>0</v>
      </c>
      <c r="V20" s="51">
        <f t="shared" si="1"/>
        <v>0</v>
      </c>
      <c r="W20" s="51">
        <f t="shared" si="1"/>
        <v>0</v>
      </c>
      <c r="X20" s="51">
        <f t="shared" si="1"/>
        <v>0</v>
      </c>
      <c r="Y20" s="51">
        <f t="shared" si="2"/>
        <v>0</v>
      </c>
      <c r="Z20" s="49"/>
      <c r="AA20" s="49"/>
      <c r="AB20" s="15"/>
      <c r="AC20" s="15"/>
      <c r="AD20" s="15"/>
      <c r="AE20" s="15"/>
    </row>
    <row r="21" spans="1:31" x14ac:dyDescent="0.25">
      <c r="A21" s="143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205"/>
      <c r="O21" s="47"/>
      <c r="P21" s="50"/>
      <c r="Q21" s="50"/>
      <c r="R21" s="50"/>
      <c r="S21" s="50"/>
      <c r="T21" s="51">
        <f t="shared" si="1"/>
        <v>0</v>
      </c>
      <c r="U21" s="51">
        <f>IF($N21="Pending",0,$N21*P21)</f>
        <v>0</v>
      </c>
      <c r="V21" s="51">
        <f>IF($N21="Pending",0,$N21*Q21)</f>
        <v>0</v>
      </c>
      <c r="W21" s="51">
        <f>IF($N21="Pending",0,$N21*R21)</f>
        <v>0</v>
      </c>
      <c r="X21" s="51">
        <f>IF($N21="Pending",0,$N21*S21)</f>
        <v>0</v>
      </c>
      <c r="Y21" s="51">
        <f t="shared" si="2"/>
        <v>0</v>
      </c>
      <c r="Z21" s="49"/>
      <c r="AA21" s="49"/>
      <c r="AB21" s="15"/>
      <c r="AC21" s="15"/>
      <c r="AD21" s="15"/>
      <c r="AE21" s="15"/>
    </row>
    <row r="22" spans="1:31" x14ac:dyDescent="0.25">
      <c r="A22" s="14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205"/>
      <c r="O22" s="47"/>
      <c r="P22" s="50"/>
      <c r="Q22" s="50"/>
      <c r="R22" s="50"/>
      <c r="S22" s="50"/>
      <c r="T22" s="51">
        <f t="shared" si="1"/>
        <v>0</v>
      </c>
      <c r="U22" s="51">
        <f t="shared" si="1"/>
        <v>0</v>
      </c>
      <c r="V22" s="51">
        <f t="shared" si="1"/>
        <v>0</v>
      </c>
      <c r="W22" s="51">
        <f t="shared" si="1"/>
        <v>0</v>
      </c>
      <c r="X22" s="51">
        <f t="shared" si="1"/>
        <v>0</v>
      </c>
      <c r="Y22" s="51">
        <f t="shared" si="2"/>
        <v>0</v>
      </c>
      <c r="Z22" s="49"/>
      <c r="AA22" s="49"/>
      <c r="AB22" s="15"/>
      <c r="AC22" s="15"/>
      <c r="AD22" s="15"/>
      <c r="AE22" s="15"/>
    </row>
    <row r="23" spans="1:31" x14ac:dyDescent="0.25">
      <c r="A23" s="143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205"/>
      <c r="O23" s="47"/>
      <c r="P23" s="50"/>
      <c r="Q23" s="50"/>
      <c r="R23" s="50"/>
      <c r="S23" s="50"/>
      <c r="T23" s="51">
        <f t="shared" ref="T23:X38" si="3">IF($N23="Pending",0,$N23*O23)</f>
        <v>0</v>
      </c>
      <c r="U23" s="51">
        <f t="shared" si="3"/>
        <v>0</v>
      </c>
      <c r="V23" s="51">
        <f t="shared" si="3"/>
        <v>0</v>
      </c>
      <c r="W23" s="51">
        <f t="shared" si="3"/>
        <v>0</v>
      </c>
      <c r="X23" s="51">
        <f t="shared" si="3"/>
        <v>0</v>
      </c>
      <c r="Y23" s="51">
        <f t="shared" si="2"/>
        <v>0</v>
      </c>
      <c r="Z23" s="49"/>
      <c r="AA23" s="49"/>
      <c r="AB23" s="15"/>
      <c r="AC23" s="15"/>
      <c r="AD23" s="15"/>
      <c r="AE23" s="15"/>
    </row>
    <row r="24" spans="1:31" x14ac:dyDescent="0.25">
      <c r="A24" s="14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205"/>
      <c r="O24" s="47"/>
      <c r="P24" s="47"/>
      <c r="Q24" s="47"/>
      <c r="R24" s="47"/>
      <c r="S24" s="47"/>
      <c r="T24" s="51">
        <f t="shared" si="3"/>
        <v>0</v>
      </c>
      <c r="U24" s="51">
        <f t="shared" si="3"/>
        <v>0</v>
      </c>
      <c r="V24" s="51">
        <f t="shared" si="3"/>
        <v>0</v>
      </c>
      <c r="W24" s="51">
        <f t="shared" si="3"/>
        <v>0</v>
      </c>
      <c r="X24" s="51">
        <f t="shared" si="3"/>
        <v>0</v>
      </c>
      <c r="Y24" s="51">
        <f t="shared" si="2"/>
        <v>0</v>
      </c>
      <c r="Z24" s="49"/>
      <c r="AA24" s="49"/>
      <c r="AB24" s="15"/>
      <c r="AC24" s="15"/>
      <c r="AD24" s="15"/>
      <c r="AE24" s="15"/>
    </row>
    <row r="25" spans="1:31" x14ac:dyDescent="0.25">
      <c r="A25" s="143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205"/>
      <c r="O25" s="47"/>
      <c r="P25" s="50"/>
      <c r="Q25" s="50"/>
      <c r="R25" s="50"/>
      <c r="S25" s="50"/>
      <c r="T25" s="51">
        <f t="shared" si="3"/>
        <v>0</v>
      </c>
      <c r="U25" s="51">
        <f t="shared" si="3"/>
        <v>0</v>
      </c>
      <c r="V25" s="51">
        <f t="shared" si="3"/>
        <v>0</v>
      </c>
      <c r="W25" s="51">
        <f t="shared" si="3"/>
        <v>0</v>
      </c>
      <c r="X25" s="51">
        <f t="shared" si="3"/>
        <v>0</v>
      </c>
      <c r="Y25" s="51">
        <f t="shared" si="2"/>
        <v>0</v>
      </c>
      <c r="Z25" s="49"/>
      <c r="AA25" s="49"/>
      <c r="AB25" s="15"/>
      <c r="AC25" s="15"/>
      <c r="AD25" s="15"/>
      <c r="AE25" s="15"/>
    </row>
    <row r="26" spans="1:31" x14ac:dyDescent="0.25">
      <c r="A26" s="14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205"/>
      <c r="O26" s="47"/>
      <c r="P26" s="50"/>
      <c r="Q26" s="50"/>
      <c r="R26" s="50"/>
      <c r="S26" s="50"/>
      <c r="T26" s="51">
        <f t="shared" si="3"/>
        <v>0</v>
      </c>
      <c r="U26" s="51">
        <f t="shared" si="3"/>
        <v>0</v>
      </c>
      <c r="V26" s="51">
        <f t="shared" si="3"/>
        <v>0</v>
      </c>
      <c r="W26" s="51">
        <f t="shared" si="3"/>
        <v>0</v>
      </c>
      <c r="X26" s="51">
        <f t="shared" si="3"/>
        <v>0</v>
      </c>
      <c r="Y26" s="51">
        <f t="shared" si="2"/>
        <v>0</v>
      </c>
      <c r="Z26" s="49"/>
      <c r="AA26" s="49"/>
      <c r="AB26" s="15"/>
      <c r="AC26" s="15"/>
      <c r="AD26" s="15"/>
      <c r="AE26" s="15"/>
    </row>
    <row r="27" spans="1:31" x14ac:dyDescent="0.25">
      <c r="A27" s="14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205"/>
      <c r="O27" s="47"/>
      <c r="P27" s="50"/>
      <c r="Q27" s="50"/>
      <c r="R27" s="50"/>
      <c r="S27" s="50"/>
      <c r="T27" s="51">
        <f t="shared" si="3"/>
        <v>0</v>
      </c>
      <c r="U27" s="51">
        <f t="shared" si="3"/>
        <v>0</v>
      </c>
      <c r="V27" s="51">
        <f t="shared" si="3"/>
        <v>0</v>
      </c>
      <c r="W27" s="51">
        <f t="shared" si="3"/>
        <v>0</v>
      </c>
      <c r="X27" s="51">
        <f t="shared" si="3"/>
        <v>0</v>
      </c>
      <c r="Y27" s="51">
        <f t="shared" si="2"/>
        <v>0</v>
      </c>
      <c r="Z27" s="49"/>
      <c r="AA27" s="49"/>
      <c r="AB27" s="15"/>
      <c r="AC27" s="15"/>
      <c r="AD27" s="15"/>
      <c r="AE27" s="15"/>
    </row>
    <row r="28" spans="1:31" x14ac:dyDescent="0.25">
      <c r="A28" s="14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205"/>
      <c r="O28" s="47"/>
      <c r="P28" s="50"/>
      <c r="Q28" s="50"/>
      <c r="R28" s="50"/>
      <c r="S28" s="50"/>
      <c r="T28" s="51">
        <f t="shared" si="3"/>
        <v>0</v>
      </c>
      <c r="U28" s="51">
        <f t="shared" si="3"/>
        <v>0</v>
      </c>
      <c r="V28" s="51">
        <f t="shared" si="3"/>
        <v>0</v>
      </c>
      <c r="W28" s="51">
        <f t="shared" si="3"/>
        <v>0</v>
      </c>
      <c r="X28" s="51">
        <f t="shared" si="3"/>
        <v>0</v>
      </c>
      <c r="Y28" s="51">
        <f t="shared" si="2"/>
        <v>0</v>
      </c>
      <c r="Z28" s="49"/>
      <c r="AA28" s="49"/>
      <c r="AB28" s="15"/>
      <c r="AC28" s="15"/>
      <c r="AD28" s="15"/>
      <c r="AE28" s="15"/>
    </row>
    <row r="29" spans="1:31" x14ac:dyDescent="0.25">
      <c r="A29" s="14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205"/>
      <c r="O29" s="47"/>
      <c r="P29" s="50"/>
      <c r="Q29" s="50"/>
      <c r="R29" s="50"/>
      <c r="S29" s="50"/>
      <c r="T29" s="51">
        <f t="shared" si="3"/>
        <v>0</v>
      </c>
      <c r="U29" s="51">
        <f t="shared" si="3"/>
        <v>0</v>
      </c>
      <c r="V29" s="51">
        <f t="shared" si="3"/>
        <v>0</v>
      </c>
      <c r="W29" s="51">
        <f t="shared" si="3"/>
        <v>0</v>
      </c>
      <c r="X29" s="51">
        <f t="shared" si="3"/>
        <v>0</v>
      </c>
      <c r="Y29" s="51">
        <f t="shared" si="2"/>
        <v>0</v>
      </c>
      <c r="Z29" s="49"/>
      <c r="AA29" s="49"/>
      <c r="AB29" s="15"/>
      <c r="AC29" s="15"/>
      <c r="AD29" s="15"/>
      <c r="AE29" s="15"/>
    </row>
    <row r="30" spans="1:31" x14ac:dyDescent="0.25">
      <c r="A30" s="14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205"/>
      <c r="O30" s="47"/>
      <c r="P30" s="50"/>
      <c r="Q30" s="50"/>
      <c r="R30" s="50"/>
      <c r="S30" s="50"/>
      <c r="T30" s="51">
        <f t="shared" si="3"/>
        <v>0</v>
      </c>
      <c r="U30" s="51">
        <f t="shared" si="3"/>
        <v>0</v>
      </c>
      <c r="V30" s="51">
        <f t="shared" si="3"/>
        <v>0</v>
      </c>
      <c r="W30" s="51">
        <f t="shared" si="3"/>
        <v>0</v>
      </c>
      <c r="X30" s="51">
        <f t="shared" si="3"/>
        <v>0</v>
      </c>
      <c r="Y30" s="51">
        <f t="shared" si="2"/>
        <v>0</v>
      </c>
      <c r="Z30" s="49"/>
      <c r="AA30" s="49"/>
      <c r="AB30" s="15"/>
      <c r="AC30" s="15"/>
      <c r="AD30" s="15"/>
      <c r="AE30" s="15"/>
    </row>
    <row r="31" spans="1:31" x14ac:dyDescent="0.25">
      <c r="A31" s="14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205"/>
      <c r="O31" s="47"/>
      <c r="P31" s="50"/>
      <c r="Q31" s="50"/>
      <c r="R31" s="50"/>
      <c r="S31" s="50"/>
      <c r="T31" s="51">
        <f t="shared" si="3"/>
        <v>0</v>
      </c>
      <c r="U31" s="51">
        <f t="shared" si="3"/>
        <v>0</v>
      </c>
      <c r="V31" s="51">
        <f t="shared" si="3"/>
        <v>0</v>
      </c>
      <c r="W31" s="51">
        <f t="shared" si="3"/>
        <v>0</v>
      </c>
      <c r="X31" s="51">
        <f t="shared" si="3"/>
        <v>0</v>
      </c>
      <c r="Y31" s="51">
        <f t="shared" si="2"/>
        <v>0</v>
      </c>
      <c r="Z31" s="49"/>
      <c r="AA31" s="49"/>
      <c r="AB31" s="15"/>
      <c r="AC31" s="15"/>
      <c r="AD31" s="15"/>
      <c r="AE31" s="15"/>
    </row>
    <row r="32" spans="1:31" x14ac:dyDescent="0.25">
      <c r="A32" s="14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205"/>
      <c r="O32" s="47"/>
      <c r="P32" s="50"/>
      <c r="Q32" s="50"/>
      <c r="R32" s="50"/>
      <c r="S32" s="50"/>
      <c r="T32" s="51">
        <f t="shared" si="3"/>
        <v>0</v>
      </c>
      <c r="U32" s="51">
        <f t="shared" si="3"/>
        <v>0</v>
      </c>
      <c r="V32" s="51">
        <f t="shared" si="3"/>
        <v>0</v>
      </c>
      <c r="W32" s="51">
        <f t="shared" si="3"/>
        <v>0</v>
      </c>
      <c r="X32" s="51">
        <f t="shared" si="3"/>
        <v>0</v>
      </c>
      <c r="Y32" s="51">
        <f t="shared" si="2"/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205"/>
      <c r="O33" s="47"/>
      <c r="P33" s="50"/>
      <c r="Q33" s="50"/>
      <c r="R33" s="50"/>
      <c r="S33" s="50"/>
      <c r="T33" s="51">
        <f t="shared" si="3"/>
        <v>0</v>
      </c>
      <c r="U33" s="51">
        <f t="shared" si="3"/>
        <v>0</v>
      </c>
      <c r="V33" s="51">
        <f t="shared" si="3"/>
        <v>0</v>
      </c>
      <c r="W33" s="51">
        <f t="shared" si="3"/>
        <v>0</v>
      </c>
      <c r="X33" s="51">
        <f t="shared" si="3"/>
        <v>0</v>
      </c>
      <c r="Y33" s="51">
        <f t="shared" si="2"/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205"/>
      <c r="O34" s="47"/>
      <c r="P34" s="50"/>
      <c r="Q34" s="50"/>
      <c r="R34" s="50"/>
      <c r="S34" s="50"/>
      <c r="T34" s="51">
        <f t="shared" si="3"/>
        <v>0</v>
      </c>
      <c r="U34" s="51">
        <f t="shared" si="3"/>
        <v>0</v>
      </c>
      <c r="V34" s="51">
        <f t="shared" si="3"/>
        <v>0</v>
      </c>
      <c r="W34" s="51">
        <f t="shared" si="3"/>
        <v>0</v>
      </c>
      <c r="X34" s="51">
        <f t="shared" si="3"/>
        <v>0</v>
      </c>
      <c r="Y34" s="51">
        <f t="shared" si="2"/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205"/>
      <c r="O35" s="47"/>
      <c r="P35" s="50"/>
      <c r="Q35" s="50"/>
      <c r="R35" s="50"/>
      <c r="S35" s="50"/>
      <c r="T35" s="51">
        <f t="shared" si="3"/>
        <v>0</v>
      </c>
      <c r="U35" s="51">
        <f t="shared" si="3"/>
        <v>0</v>
      </c>
      <c r="V35" s="51">
        <f t="shared" si="3"/>
        <v>0</v>
      </c>
      <c r="W35" s="51">
        <f t="shared" si="3"/>
        <v>0</v>
      </c>
      <c r="X35" s="51">
        <f t="shared" si="3"/>
        <v>0</v>
      </c>
      <c r="Y35" s="51">
        <f t="shared" si="2"/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205"/>
      <c r="O36" s="47"/>
      <c r="P36" s="50"/>
      <c r="Q36" s="50"/>
      <c r="R36" s="50"/>
      <c r="S36" s="50"/>
      <c r="T36" s="51">
        <f t="shared" si="3"/>
        <v>0</v>
      </c>
      <c r="U36" s="51">
        <f t="shared" si="3"/>
        <v>0</v>
      </c>
      <c r="V36" s="51">
        <f t="shared" si="3"/>
        <v>0</v>
      </c>
      <c r="W36" s="51">
        <f t="shared" si="3"/>
        <v>0</v>
      </c>
      <c r="X36" s="51">
        <f t="shared" si="3"/>
        <v>0</v>
      </c>
      <c r="Y36" s="51">
        <f t="shared" si="2"/>
        <v>0</v>
      </c>
      <c r="Z36" s="49"/>
      <c r="AA36" s="49"/>
      <c r="AB36" s="15"/>
      <c r="AC36" s="15"/>
      <c r="AD36" s="15"/>
      <c r="AE36" s="15"/>
    </row>
    <row r="37" spans="1:31" x14ac:dyDescent="0.25">
      <c r="A37" s="143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205"/>
      <c r="O37" s="198"/>
      <c r="P37" s="50"/>
      <c r="Q37" s="198"/>
      <c r="R37" s="50"/>
      <c r="S37" s="198"/>
      <c r="T37" s="51">
        <f t="shared" si="3"/>
        <v>0</v>
      </c>
      <c r="U37" s="51">
        <f t="shared" si="3"/>
        <v>0</v>
      </c>
      <c r="V37" s="51">
        <f t="shared" si="3"/>
        <v>0</v>
      </c>
      <c r="W37" s="51">
        <f t="shared" si="3"/>
        <v>0</v>
      </c>
      <c r="X37" s="51">
        <f t="shared" si="3"/>
        <v>0</v>
      </c>
      <c r="Y37" s="51">
        <f t="shared" si="2"/>
        <v>0</v>
      </c>
      <c r="Z37" s="49"/>
      <c r="AA37" s="49"/>
      <c r="AB37" s="15"/>
      <c r="AC37" s="15"/>
      <c r="AD37" s="15"/>
      <c r="AE37" s="15"/>
    </row>
    <row r="38" spans="1:31" x14ac:dyDescent="0.25">
      <c r="A38" s="14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205"/>
      <c r="O38" s="47"/>
      <c r="P38" s="50"/>
      <c r="Q38" s="50"/>
      <c r="R38" s="50"/>
      <c r="S38" s="50"/>
      <c r="T38" s="51">
        <f t="shared" si="3"/>
        <v>0</v>
      </c>
      <c r="U38" s="51">
        <f t="shared" si="3"/>
        <v>0</v>
      </c>
      <c r="V38" s="51">
        <f t="shared" si="3"/>
        <v>0</v>
      </c>
      <c r="W38" s="51">
        <f t="shared" si="3"/>
        <v>0</v>
      </c>
      <c r="X38" s="51">
        <f t="shared" si="3"/>
        <v>0</v>
      </c>
      <c r="Y38" s="51">
        <f t="shared" si="2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205"/>
      <c r="O39" s="47"/>
      <c r="P39" s="50"/>
      <c r="Q39" s="50"/>
      <c r="R39" s="50"/>
      <c r="S39" s="50"/>
      <c r="T39" s="51">
        <f t="shared" ref="T39:X54" si="4">IF($N39="Pending",0,$N39*O39)</f>
        <v>0</v>
      </c>
      <c r="U39" s="51">
        <f t="shared" si="4"/>
        <v>0</v>
      </c>
      <c r="V39" s="51">
        <f t="shared" si="4"/>
        <v>0</v>
      </c>
      <c r="W39" s="51">
        <f t="shared" si="4"/>
        <v>0</v>
      </c>
      <c r="X39" s="51">
        <f t="shared" si="4"/>
        <v>0</v>
      </c>
      <c r="Y39" s="51">
        <f t="shared" si="2"/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205"/>
      <c r="O40" s="47"/>
      <c r="P40" s="50"/>
      <c r="Q40" s="50"/>
      <c r="R40" s="50"/>
      <c r="S40" s="50"/>
      <c r="T40" s="51">
        <f t="shared" si="4"/>
        <v>0</v>
      </c>
      <c r="U40" s="51">
        <f t="shared" si="4"/>
        <v>0</v>
      </c>
      <c r="V40" s="51">
        <f t="shared" si="4"/>
        <v>0</v>
      </c>
      <c r="W40" s="51">
        <f t="shared" si="4"/>
        <v>0</v>
      </c>
      <c r="X40" s="51">
        <f t="shared" si="4"/>
        <v>0</v>
      </c>
      <c r="Y40" s="51">
        <f t="shared" si="2"/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205"/>
      <c r="O41" s="47"/>
      <c r="P41" s="50"/>
      <c r="Q41" s="50"/>
      <c r="R41" s="50"/>
      <c r="S41" s="50"/>
      <c r="T41" s="51">
        <f t="shared" si="4"/>
        <v>0</v>
      </c>
      <c r="U41" s="51">
        <f t="shared" si="4"/>
        <v>0</v>
      </c>
      <c r="V41" s="51">
        <f t="shared" si="4"/>
        <v>0</v>
      </c>
      <c r="W41" s="51">
        <f t="shared" si="4"/>
        <v>0</v>
      </c>
      <c r="X41" s="51">
        <f t="shared" si="4"/>
        <v>0</v>
      </c>
      <c r="Y41" s="51">
        <f t="shared" si="2"/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205"/>
      <c r="O42" s="47"/>
      <c r="P42" s="50"/>
      <c r="Q42" s="50"/>
      <c r="R42" s="50"/>
      <c r="S42" s="50"/>
      <c r="T42" s="51">
        <f t="shared" si="4"/>
        <v>0</v>
      </c>
      <c r="U42" s="51">
        <f t="shared" si="4"/>
        <v>0</v>
      </c>
      <c r="V42" s="51">
        <f t="shared" si="4"/>
        <v>0</v>
      </c>
      <c r="W42" s="51">
        <f t="shared" si="4"/>
        <v>0</v>
      </c>
      <c r="X42" s="51">
        <f t="shared" si="4"/>
        <v>0</v>
      </c>
      <c r="Y42" s="51">
        <f t="shared" si="2"/>
        <v>0</v>
      </c>
      <c r="Z42" s="49"/>
      <c r="AA42" s="49"/>
      <c r="AB42" s="15"/>
      <c r="AC42" s="15"/>
      <c r="AD42" s="15"/>
      <c r="AE42" s="15"/>
    </row>
    <row r="43" spans="1:31" x14ac:dyDescent="0.25">
      <c r="A43" s="143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205"/>
      <c r="O43" s="47"/>
      <c r="P43" s="50"/>
      <c r="Q43" s="50"/>
      <c r="R43" s="50"/>
      <c r="S43" s="50"/>
      <c r="T43" s="51">
        <f t="shared" si="4"/>
        <v>0</v>
      </c>
      <c r="U43" s="51">
        <f t="shared" si="4"/>
        <v>0</v>
      </c>
      <c r="V43" s="51">
        <f t="shared" si="4"/>
        <v>0</v>
      </c>
      <c r="W43" s="51">
        <f t="shared" si="4"/>
        <v>0</v>
      </c>
      <c r="X43" s="51">
        <f t="shared" si="4"/>
        <v>0</v>
      </c>
      <c r="Y43" s="51">
        <f t="shared" si="2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205"/>
      <c r="O44" s="47"/>
      <c r="P44" s="50"/>
      <c r="Q44" s="50"/>
      <c r="R44" s="50"/>
      <c r="S44" s="50"/>
      <c r="T44" s="51">
        <f t="shared" si="4"/>
        <v>0</v>
      </c>
      <c r="U44" s="51">
        <f t="shared" si="4"/>
        <v>0</v>
      </c>
      <c r="V44" s="51">
        <f t="shared" si="4"/>
        <v>0</v>
      </c>
      <c r="W44" s="51">
        <f t="shared" si="4"/>
        <v>0</v>
      </c>
      <c r="X44" s="51">
        <f t="shared" si="4"/>
        <v>0</v>
      </c>
      <c r="Y44" s="51">
        <f t="shared" si="2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205"/>
      <c r="O45" s="47"/>
      <c r="P45" s="50"/>
      <c r="Q45" s="50"/>
      <c r="R45" s="50"/>
      <c r="S45" s="50"/>
      <c r="T45" s="51">
        <f t="shared" si="4"/>
        <v>0</v>
      </c>
      <c r="U45" s="51">
        <f t="shared" si="4"/>
        <v>0</v>
      </c>
      <c r="V45" s="51">
        <f t="shared" si="4"/>
        <v>0</v>
      </c>
      <c r="W45" s="51">
        <f t="shared" si="4"/>
        <v>0</v>
      </c>
      <c r="X45" s="51">
        <f t="shared" si="4"/>
        <v>0</v>
      </c>
      <c r="Y45" s="51">
        <f t="shared" si="2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205"/>
      <c r="O46" s="47"/>
      <c r="P46" s="50"/>
      <c r="Q46" s="50"/>
      <c r="R46" s="50"/>
      <c r="S46" s="50"/>
      <c r="T46" s="51">
        <f t="shared" si="4"/>
        <v>0</v>
      </c>
      <c r="U46" s="51">
        <f t="shared" si="4"/>
        <v>0</v>
      </c>
      <c r="V46" s="51">
        <f t="shared" si="4"/>
        <v>0</v>
      </c>
      <c r="W46" s="51">
        <f t="shared" si="4"/>
        <v>0</v>
      </c>
      <c r="X46" s="51">
        <f t="shared" si="4"/>
        <v>0</v>
      </c>
      <c r="Y46" s="51">
        <f t="shared" si="2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205"/>
      <c r="O47" s="47"/>
      <c r="P47" s="50"/>
      <c r="Q47" s="50"/>
      <c r="R47" s="50"/>
      <c r="S47" s="50"/>
      <c r="T47" s="51">
        <f t="shared" si="4"/>
        <v>0</v>
      </c>
      <c r="U47" s="51">
        <f t="shared" si="4"/>
        <v>0</v>
      </c>
      <c r="V47" s="51">
        <f t="shared" si="4"/>
        <v>0</v>
      </c>
      <c r="W47" s="51">
        <f t="shared" si="4"/>
        <v>0</v>
      </c>
      <c r="X47" s="51">
        <f t="shared" si="4"/>
        <v>0</v>
      </c>
      <c r="Y47" s="51">
        <f t="shared" si="2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205"/>
      <c r="O48" s="47"/>
      <c r="P48" s="50"/>
      <c r="Q48" s="50"/>
      <c r="R48" s="50"/>
      <c r="S48" s="50"/>
      <c r="T48" s="51">
        <f t="shared" si="4"/>
        <v>0</v>
      </c>
      <c r="U48" s="51">
        <f t="shared" si="4"/>
        <v>0</v>
      </c>
      <c r="V48" s="51">
        <f t="shared" si="4"/>
        <v>0</v>
      </c>
      <c r="W48" s="51">
        <f t="shared" si="4"/>
        <v>0</v>
      </c>
      <c r="X48" s="51">
        <f t="shared" si="4"/>
        <v>0</v>
      </c>
      <c r="Y48" s="51">
        <f t="shared" si="2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205"/>
      <c r="O49" s="47"/>
      <c r="P49" s="50"/>
      <c r="Q49" s="50"/>
      <c r="R49" s="50"/>
      <c r="S49" s="50"/>
      <c r="T49" s="51">
        <f t="shared" si="4"/>
        <v>0</v>
      </c>
      <c r="U49" s="51">
        <f t="shared" si="4"/>
        <v>0</v>
      </c>
      <c r="V49" s="51">
        <f t="shared" si="4"/>
        <v>0</v>
      </c>
      <c r="W49" s="51">
        <f t="shared" si="4"/>
        <v>0</v>
      </c>
      <c r="X49" s="51">
        <f t="shared" si="4"/>
        <v>0</v>
      </c>
      <c r="Y49" s="51">
        <f t="shared" si="2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205"/>
      <c r="O50" s="47"/>
      <c r="P50" s="50"/>
      <c r="Q50" s="50"/>
      <c r="R50" s="50"/>
      <c r="S50" s="50"/>
      <c r="T50" s="51">
        <f t="shared" si="4"/>
        <v>0</v>
      </c>
      <c r="U50" s="51">
        <f t="shared" si="4"/>
        <v>0</v>
      </c>
      <c r="V50" s="51">
        <f t="shared" si="4"/>
        <v>0</v>
      </c>
      <c r="W50" s="51">
        <f t="shared" si="4"/>
        <v>0</v>
      </c>
      <c r="X50" s="51">
        <f t="shared" si="4"/>
        <v>0</v>
      </c>
      <c r="Y50" s="51">
        <f t="shared" si="2"/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205"/>
      <c r="O51" s="47"/>
      <c r="P51" s="50"/>
      <c r="Q51" s="50"/>
      <c r="R51" s="50"/>
      <c r="S51" s="50"/>
      <c r="T51" s="51">
        <f t="shared" si="4"/>
        <v>0</v>
      </c>
      <c r="U51" s="51">
        <f t="shared" si="4"/>
        <v>0</v>
      </c>
      <c r="V51" s="51">
        <f t="shared" si="4"/>
        <v>0</v>
      </c>
      <c r="W51" s="51">
        <f t="shared" si="4"/>
        <v>0</v>
      </c>
      <c r="X51" s="51">
        <f t="shared" si="4"/>
        <v>0</v>
      </c>
      <c r="Y51" s="51">
        <f t="shared" si="2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205"/>
      <c r="O52" s="47"/>
      <c r="P52" s="50"/>
      <c r="Q52" s="50"/>
      <c r="R52" s="50"/>
      <c r="S52" s="50"/>
      <c r="T52" s="51">
        <f t="shared" si="4"/>
        <v>0</v>
      </c>
      <c r="U52" s="51">
        <f t="shared" si="4"/>
        <v>0</v>
      </c>
      <c r="V52" s="51">
        <f t="shared" si="4"/>
        <v>0</v>
      </c>
      <c r="W52" s="51">
        <f t="shared" si="4"/>
        <v>0</v>
      </c>
      <c r="X52" s="51">
        <f t="shared" si="4"/>
        <v>0</v>
      </c>
      <c r="Y52" s="51">
        <f t="shared" si="2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205"/>
      <c r="O53" s="47"/>
      <c r="P53" s="50"/>
      <c r="Q53" s="50"/>
      <c r="R53" s="50"/>
      <c r="S53" s="50"/>
      <c r="T53" s="51">
        <f t="shared" si="4"/>
        <v>0</v>
      </c>
      <c r="U53" s="51">
        <f t="shared" si="4"/>
        <v>0</v>
      </c>
      <c r="V53" s="51">
        <f t="shared" si="4"/>
        <v>0</v>
      </c>
      <c r="W53" s="51">
        <f t="shared" si="4"/>
        <v>0</v>
      </c>
      <c r="X53" s="51">
        <f t="shared" si="4"/>
        <v>0</v>
      </c>
      <c r="Y53" s="51">
        <f t="shared" si="2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205"/>
      <c r="O54" s="47"/>
      <c r="P54" s="50"/>
      <c r="Q54" s="50"/>
      <c r="R54" s="50"/>
      <c r="S54" s="50"/>
      <c r="T54" s="51">
        <f t="shared" si="4"/>
        <v>0</v>
      </c>
      <c r="U54" s="51">
        <f t="shared" si="4"/>
        <v>0</v>
      </c>
      <c r="V54" s="51">
        <f t="shared" si="4"/>
        <v>0</v>
      </c>
      <c r="W54" s="51">
        <f t="shared" si="4"/>
        <v>0</v>
      </c>
      <c r="X54" s="51">
        <f t="shared" si="4"/>
        <v>0</v>
      </c>
      <c r="Y54" s="51">
        <f t="shared" si="2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205"/>
      <c r="O55" s="47"/>
      <c r="P55" s="50"/>
      <c r="Q55" s="50"/>
      <c r="R55" s="50"/>
      <c r="S55" s="50"/>
      <c r="T55" s="51">
        <f t="shared" ref="T55:X55" si="5">IF($N55="Pending",0,$N55*O55)</f>
        <v>0</v>
      </c>
      <c r="U55" s="51">
        <f t="shared" si="5"/>
        <v>0</v>
      </c>
      <c r="V55" s="51">
        <f t="shared" si="5"/>
        <v>0</v>
      </c>
      <c r="W55" s="51">
        <f t="shared" si="5"/>
        <v>0</v>
      </c>
      <c r="X55" s="51">
        <f t="shared" si="5"/>
        <v>0</v>
      </c>
      <c r="Y55" s="51">
        <f t="shared" si="2"/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7"/>
      <c r="P56" s="50"/>
      <c r="Q56" s="50"/>
      <c r="R56" s="50"/>
      <c r="S56" s="50"/>
      <c r="T56" s="51">
        <f t="shared" ref="T56:X74" si="6">IF($N56="Pending",0,$N56*O56)</f>
        <v>0</v>
      </c>
      <c r="U56" s="51">
        <f t="shared" si="6"/>
        <v>0</v>
      </c>
      <c r="V56" s="51">
        <f t="shared" si="6"/>
        <v>0</v>
      </c>
      <c r="W56" s="51">
        <f t="shared" si="6"/>
        <v>0</v>
      </c>
      <c r="X56" s="51">
        <f t="shared" si="6"/>
        <v>0</v>
      </c>
      <c r="Y56" s="51">
        <f t="shared" ref="Y56:Y70" si="7">SUM(T56:X56)</f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7"/>
      <c r="P57" s="50"/>
      <c r="Q57" s="50"/>
      <c r="R57" s="50"/>
      <c r="S57" s="50"/>
      <c r="T57" s="51">
        <f t="shared" si="6"/>
        <v>0</v>
      </c>
      <c r="U57" s="51">
        <f t="shared" si="6"/>
        <v>0</v>
      </c>
      <c r="V57" s="51">
        <f t="shared" si="6"/>
        <v>0</v>
      </c>
      <c r="W57" s="51">
        <f t="shared" si="6"/>
        <v>0</v>
      </c>
      <c r="X57" s="51">
        <f t="shared" si="6"/>
        <v>0</v>
      </c>
      <c r="Y57" s="51">
        <f t="shared" si="7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7"/>
      <c r="P58" s="50"/>
      <c r="Q58" s="50"/>
      <c r="R58" s="50"/>
      <c r="S58" s="50"/>
      <c r="T58" s="51">
        <f t="shared" si="6"/>
        <v>0</v>
      </c>
      <c r="U58" s="51">
        <f t="shared" si="6"/>
        <v>0</v>
      </c>
      <c r="V58" s="51">
        <f t="shared" si="6"/>
        <v>0</v>
      </c>
      <c r="W58" s="51">
        <f t="shared" si="6"/>
        <v>0</v>
      </c>
      <c r="X58" s="51">
        <f t="shared" si="6"/>
        <v>0</v>
      </c>
      <c r="Y58" s="51">
        <f t="shared" si="7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7"/>
      <c r="P59" s="50"/>
      <c r="Q59" s="50"/>
      <c r="R59" s="50"/>
      <c r="S59" s="50"/>
      <c r="T59" s="51">
        <f t="shared" si="6"/>
        <v>0</v>
      </c>
      <c r="U59" s="51">
        <f t="shared" si="6"/>
        <v>0</v>
      </c>
      <c r="V59" s="51">
        <f t="shared" si="6"/>
        <v>0</v>
      </c>
      <c r="W59" s="51">
        <f t="shared" si="6"/>
        <v>0</v>
      </c>
      <c r="X59" s="51">
        <f t="shared" si="6"/>
        <v>0</v>
      </c>
      <c r="Y59" s="51">
        <f t="shared" si="7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7"/>
      <c r="P60" s="50"/>
      <c r="Q60" s="50"/>
      <c r="R60" s="50"/>
      <c r="S60" s="50"/>
      <c r="T60" s="51">
        <f t="shared" si="6"/>
        <v>0</v>
      </c>
      <c r="U60" s="51">
        <f t="shared" si="6"/>
        <v>0</v>
      </c>
      <c r="V60" s="51">
        <f t="shared" si="6"/>
        <v>0</v>
      </c>
      <c r="W60" s="51">
        <f t="shared" si="6"/>
        <v>0</v>
      </c>
      <c r="X60" s="51">
        <f t="shared" si="6"/>
        <v>0</v>
      </c>
      <c r="Y60" s="51">
        <f t="shared" si="7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7"/>
      <c r="P61" s="50"/>
      <c r="Q61" s="50"/>
      <c r="R61" s="50"/>
      <c r="S61" s="50"/>
      <c r="T61" s="51">
        <f t="shared" si="6"/>
        <v>0</v>
      </c>
      <c r="U61" s="51">
        <f t="shared" si="6"/>
        <v>0</v>
      </c>
      <c r="V61" s="51">
        <f t="shared" si="6"/>
        <v>0</v>
      </c>
      <c r="W61" s="51">
        <f t="shared" si="6"/>
        <v>0</v>
      </c>
      <c r="X61" s="51">
        <f t="shared" si="6"/>
        <v>0</v>
      </c>
      <c r="Y61" s="51">
        <f t="shared" si="7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7"/>
      <c r="P62" s="50"/>
      <c r="Q62" s="50"/>
      <c r="R62" s="50"/>
      <c r="S62" s="50"/>
      <c r="T62" s="51">
        <f t="shared" si="6"/>
        <v>0</v>
      </c>
      <c r="U62" s="51">
        <f t="shared" si="6"/>
        <v>0</v>
      </c>
      <c r="V62" s="51">
        <f t="shared" si="6"/>
        <v>0</v>
      </c>
      <c r="W62" s="51">
        <f t="shared" si="6"/>
        <v>0</v>
      </c>
      <c r="X62" s="51">
        <f t="shared" si="6"/>
        <v>0</v>
      </c>
      <c r="Y62" s="51">
        <f t="shared" si="7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7"/>
      <c r="P63" s="50"/>
      <c r="Q63" s="50"/>
      <c r="R63" s="50"/>
      <c r="S63" s="50"/>
      <c r="T63" s="51">
        <f t="shared" si="6"/>
        <v>0</v>
      </c>
      <c r="U63" s="51">
        <f t="shared" si="6"/>
        <v>0</v>
      </c>
      <c r="V63" s="51">
        <f t="shared" si="6"/>
        <v>0</v>
      </c>
      <c r="W63" s="51">
        <f t="shared" si="6"/>
        <v>0</v>
      </c>
      <c r="X63" s="51">
        <f t="shared" si="6"/>
        <v>0</v>
      </c>
      <c r="Y63" s="51">
        <f t="shared" si="7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7"/>
      <c r="P64" s="50"/>
      <c r="Q64" s="50"/>
      <c r="R64" s="50"/>
      <c r="S64" s="50"/>
      <c r="T64" s="51">
        <f t="shared" si="6"/>
        <v>0</v>
      </c>
      <c r="U64" s="51">
        <f t="shared" si="6"/>
        <v>0</v>
      </c>
      <c r="V64" s="51">
        <f t="shared" si="6"/>
        <v>0</v>
      </c>
      <c r="W64" s="51">
        <f t="shared" si="6"/>
        <v>0</v>
      </c>
      <c r="X64" s="51">
        <f t="shared" si="6"/>
        <v>0</v>
      </c>
      <c r="Y64" s="51">
        <f t="shared" si="7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7"/>
      <c r="P65" s="50"/>
      <c r="Q65" s="50"/>
      <c r="R65" s="50"/>
      <c r="S65" s="50"/>
      <c r="T65" s="51">
        <f t="shared" si="6"/>
        <v>0</v>
      </c>
      <c r="U65" s="51">
        <f t="shared" si="6"/>
        <v>0</v>
      </c>
      <c r="V65" s="51">
        <f t="shared" si="6"/>
        <v>0</v>
      </c>
      <c r="W65" s="51">
        <f t="shared" si="6"/>
        <v>0</v>
      </c>
      <c r="X65" s="51">
        <f t="shared" si="6"/>
        <v>0</v>
      </c>
      <c r="Y65" s="51">
        <f t="shared" si="7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7"/>
      <c r="P66" s="50"/>
      <c r="Q66" s="50"/>
      <c r="R66" s="50"/>
      <c r="S66" s="50"/>
      <c r="T66" s="51">
        <f t="shared" si="6"/>
        <v>0</v>
      </c>
      <c r="U66" s="51">
        <f t="shared" si="6"/>
        <v>0</v>
      </c>
      <c r="V66" s="51">
        <f t="shared" si="6"/>
        <v>0</v>
      </c>
      <c r="W66" s="51">
        <f t="shared" si="6"/>
        <v>0</v>
      </c>
      <c r="X66" s="51">
        <f t="shared" si="6"/>
        <v>0</v>
      </c>
      <c r="Y66" s="51">
        <f t="shared" si="7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7"/>
      <c r="P67" s="50"/>
      <c r="Q67" s="50"/>
      <c r="R67" s="50"/>
      <c r="S67" s="50"/>
      <c r="T67" s="51">
        <f t="shared" si="6"/>
        <v>0</v>
      </c>
      <c r="U67" s="51">
        <f t="shared" si="6"/>
        <v>0</v>
      </c>
      <c r="V67" s="51">
        <f t="shared" si="6"/>
        <v>0</v>
      </c>
      <c r="W67" s="51">
        <f t="shared" si="6"/>
        <v>0</v>
      </c>
      <c r="X67" s="51">
        <f t="shared" si="6"/>
        <v>0</v>
      </c>
      <c r="Y67" s="51">
        <f t="shared" si="7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7"/>
      <c r="P68" s="50"/>
      <c r="Q68" s="50"/>
      <c r="R68" s="50"/>
      <c r="S68" s="50"/>
      <c r="T68" s="51">
        <f t="shared" si="6"/>
        <v>0</v>
      </c>
      <c r="U68" s="51">
        <f t="shared" si="6"/>
        <v>0</v>
      </c>
      <c r="V68" s="51">
        <f t="shared" si="6"/>
        <v>0</v>
      </c>
      <c r="W68" s="51">
        <f t="shared" si="6"/>
        <v>0</v>
      </c>
      <c r="X68" s="51">
        <f t="shared" si="6"/>
        <v>0</v>
      </c>
      <c r="Y68" s="51">
        <f t="shared" si="7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7"/>
      <c r="P69" s="50"/>
      <c r="Q69" s="50"/>
      <c r="R69" s="50"/>
      <c r="S69" s="50"/>
      <c r="T69" s="51">
        <f t="shared" si="6"/>
        <v>0</v>
      </c>
      <c r="U69" s="51">
        <f t="shared" si="6"/>
        <v>0</v>
      </c>
      <c r="V69" s="51">
        <f t="shared" si="6"/>
        <v>0</v>
      </c>
      <c r="W69" s="51">
        <f t="shared" si="6"/>
        <v>0</v>
      </c>
      <c r="X69" s="51">
        <f t="shared" si="6"/>
        <v>0</v>
      </c>
      <c r="Y69" s="51">
        <f t="shared" si="7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7"/>
      <c r="P70" s="50"/>
      <c r="Q70" s="50"/>
      <c r="R70" s="50"/>
      <c r="S70" s="50"/>
      <c r="T70" s="51">
        <f t="shared" si="6"/>
        <v>0</v>
      </c>
      <c r="U70" s="51">
        <f t="shared" si="6"/>
        <v>0</v>
      </c>
      <c r="V70" s="51">
        <f t="shared" si="6"/>
        <v>0</v>
      </c>
      <c r="W70" s="51">
        <f t="shared" si="6"/>
        <v>0</v>
      </c>
      <c r="X70" s="51">
        <f t="shared" si="6"/>
        <v>0</v>
      </c>
      <c r="Y70" s="51">
        <f t="shared" si="7"/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7"/>
      <c r="P71" s="50"/>
      <c r="Q71" s="50"/>
      <c r="R71" s="50"/>
      <c r="S71" s="50"/>
      <c r="T71" s="51">
        <f t="shared" si="6"/>
        <v>0</v>
      </c>
      <c r="U71" s="51">
        <f t="shared" si="6"/>
        <v>0</v>
      </c>
      <c r="V71" s="51">
        <f t="shared" si="6"/>
        <v>0</v>
      </c>
      <c r="W71" s="51">
        <f t="shared" si="6"/>
        <v>0</v>
      </c>
      <c r="X71" s="51">
        <f t="shared" si="6"/>
        <v>0</v>
      </c>
      <c r="Y71" s="51">
        <f t="shared" ref="Y71:Y106" si="8">SUM(T71:X71)</f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7"/>
      <c r="P72" s="50"/>
      <c r="Q72" s="50"/>
      <c r="R72" s="50"/>
      <c r="S72" s="50"/>
      <c r="T72" s="51">
        <f t="shared" si="6"/>
        <v>0</v>
      </c>
      <c r="U72" s="51">
        <f t="shared" si="6"/>
        <v>0</v>
      </c>
      <c r="V72" s="51">
        <f t="shared" si="6"/>
        <v>0</v>
      </c>
      <c r="W72" s="51">
        <f t="shared" si="6"/>
        <v>0</v>
      </c>
      <c r="X72" s="51">
        <f t="shared" si="6"/>
        <v>0</v>
      </c>
      <c r="Y72" s="51">
        <f t="shared" si="8"/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7"/>
      <c r="P73" s="50"/>
      <c r="Q73" s="50"/>
      <c r="R73" s="50"/>
      <c r="S73" s="50"/>
      <c r="T73" s="51">
        <f t="shared" si="6"/>
        <v>0</v>
      </c>
      <c r="U73" s="51">
        <f t="shared" si="6"/>
        <v>0</v>
      </c>
      <c r="V73" s="51">
        <f t="shared" si="6"/>
        <v>0</v>
      </c>
      <c r="W73" s="51">
        <f t="shared" si="6"/>
        <v>0</v>
      </c>
      <c r="X73" s="51">
        <f t="shared" si="6"/>
        <v>0</v>
      </c>
      <c r="Y73" s="51">
        <f t="shared" si="8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7"/>
      <c r="P74" s="50"/>
      <c r="Q74" s="50"/>
      <c r="R74" s="50"/>
      <c r="S74" s="50"/>
      <c r="T74" s="51">
        <f t="shared" si="6"/>
        <v>0</v>
      </c>
      <c r="U74" s="51">
        <f t="shared" si="6"/>
        <v>0</v>
      </c>
      <c r="V74" s="51">
        <f t="shared" si="6"/>
        <v>0</v>
      </c>
      <c r="W74" s="51">
        <f t="shared" si="6"/>
        <v>0</v>
      </c>
      <c r="X74" s="51">
        <f t="shared" si="6"/>
        <v>0</v>
      </c>
      <c r="Y74" s="51">
        <f t="shared" si="8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7"/>
      <c r="P75" s="50"/>
      <c r="Q75" s="50"/>
      <c r="R75" s="50"/>
      <c r="S75" s="50"/>
      <c r="T75" s="51">
        <f t="shared" ref="T75:X106" si="9">IF($N75="Pending",0,$N75*O75)</f>
        <v>0</v>
      </c>
      <c r="U75" s="51">
        <f t="shared" si="9"/>
        <v>0</v>
      </c>
      <c r="V75" s="51">
        <f t="shared" si="9"/>
        <v>0</v>
      </c>
      <c r="W75" s="51">
        <f t="shared" si="9"/>
        <v>0</v>
      </c>
      <c r="X75" s="51">
        <f t="shared" si="9"/>
        <v>0</v>
      </c>
      <c r="Y75" s="51">
        <f t="shared" si="8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7"/>
      <c r="P76" s="50"/>
      <c r="Q76" s="50"/>
      <c r="R76" s="50"/>
      <c r="S76" s="50"/>
      <c r="T76" s="51">
        <f t="shared" si="9"/>
        <v>0</v>
      </c>
      <c r="U76" s="51">
        <f t="shared" si="9"/>
        <v>0</v>
      </c>
      <c r="V76" s="51">
        <f t="shared" si="9"/>
        <v>0</v>
      </c>
      <c r="W76" s="51">
        <f t="shared" si="9"/>
        <v>0</v>
      </c>
      <c r="X76" s="51">
        <f t="shared" si="9"/>
        <v>0</v>
      </c>
      <c r="Y76" s="51">
        <f t="shared" si="8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7"/>
      <c r="P77" s="50"/>
      <c r="Q77" s="50"/>
      <c r="R77" s="50"/>
      <c r="S77" s="50"/>
      <c r="T77" s="51">
        <f t="shared" si="9"/>
        <v>0</v>
      </c>
      <c r="U77" s="51">
        <f t="shared" si="9"/>
        <v>0</v>
      </c>
      <c r="V77" s="51">
        <f t="shared" si="9"/>
        <v>0</v>
      </c>
      <c r="W77" s="51">
        <f t="shared" si="9"/>
        <v>0</v>
      </c>
      <c r="X77" s="51">
        <f t="shared" si="9"/>
        <v>0</v>
      </c>
      <c r="Y77" s="51">
        <f t="shared" si="8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7"/>
      <c r="P78" s="50"/>
      <c r="Q78" s="50"/>
      <c r="R78" s="50"/>
      <c r="S78" s="50"/>
      <c r="T78" s="51">
        <f t="shared" si="9"/>
        <v>0</v>
      </c>
      <c r="U78" s="51">
        <f t="shared" si="9"/>
        <v>0</v>
      </c>
      <c r="V78" s="51">
        <f t="shared" si="9"/>
        <v>0</v>
      </c>
      <c r="W78" s="51">
        <f t="shared" si="9"/>
        <v>0</v>
      </c>
      <c r="X78" s="51">
        <f t="shared" si="9"/>
        <v>0</v>
      </c>
      <c r="Y78" s="51">
        <f t="shared" si="8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7"/>
      <c r="P79" s="50"/>
      <c r="Q79" s="50"/>
      <c r="R79" s="50"/>
      <c r="S79" s="50"/>
      <c r="T79" s="51">
        <f t="shared" si="9"/>
        <v>0</v>
      </c>
      <c r="U79" s="51">
        <f t="shared" si="9"/>
        <v>0</v>
      </c>
      <c r="V79" s="51">
        <f t="shared" si="9"/>
        <v>0</v>
      </c>
      <c r="W79" s="51">
        <f t="shared" si="9"/>
        <v>0</v>
      </c>
      <c r="X79" s="51">
        <f t="shared" si="9"/>
        <v>0</v>
      </c>
      <c r="Y79" s="51">
        <f t="shared" si="8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7"/>
      <c r="P80" s="50"/>
      <c r="Q80" s="50"/>
      <c r="R80" s="50"/>
      <c r="S80" s="50"/>
      <c r="T80" s="51">
        <f t="shared" si="9"/>
        <v>0</v>
      </c>
      <c r="U80" s="51">
        <f t="shared" si="9"/>
        <v>0</v>
      </c>
      <c r="V80" s="51">
        <f t="shared" si="9"/>
        <v>0</v>
      </c>
      <c r="W80" s="51">
        <f t="shared" si="9"/>
        <v>0</v>
      </c>
      <c r="X80" s="51">
        <f t="shared" si="9"/>
        <v>0</v>
      </c>
      <c r="Y80" s="51">
        <f t="shared" si="8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7"/>
      <c r="P81" s="50"/>
      <c r="Q81" s="50"/>
      <c r="R81" s="50"/>
      <c r="S81" s="50"/>
      <c r="T81" s="51">
        <f t="shared" si="9"/>
        <v>0</v>
      </c>
      <c r="U81" s="51">
        <f t="shared" si="9"/>
        <v>0</v>
      </c>
      <c r="V81" s="51">
        <f t="shared" si="9"/>
        <v>0</v>
      </c>
      <c r="W81" s="51">
        <f t="shared" si="9"/>
        <v>0</v>
      </c>
      <c r="X81" s="51">
        <f t="shared" si="9"/>
        <v>0</v>
      </c>
      <c r="Y81" s="51">
        <f t="shared" si="8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7"/>
      <c r="P82" s="50"/>
      <c r="Q82" s="50"/>
      <c r="R82" s="50"/>
      <c r="S82" s="50"/>
      <c r="T82" s="51">
        <f t="shared" si="9"/>
        <v>0</v>
      </c>
      <c r="U82" s="51">
        <f t="shared" si="9"/>
        <v>0</v>
      </c>
      <c r="V82" s="51">
        <f t="shared" si="9"/>
        <v>0</v>
      </c>
      <c r="W82" s="51">
        <f t="shared" si="9"/>
        <v>0</v>
      </c>
      <c r="X82" s="51">
        <f t="shared" si="9"/>
        <v>0</v>
      </c>
      <c r="Y82" s="51">
        <f t="shared" si="8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7"/>
      <c r="P83" s="50"/>
      <c r="Q83" s="50"/>
      <c r="R83" s="50"/>
      <c r="S83" s="50"/>
      <c r="T83" s="51">
        <f t="shared" si="9"/>
        <v>0</v>
      </c>
      <c r="U83" s="51">
        <f t="shared" si="9"/>
        <v>0</v>
      </c>
      <c r="V83" s="51">
        <f t="shared" si="9"/>
        <v>0</v>
      </c>
      <c r="W83" s="51">
        <f t="shared" si="9"/>
        <v>0</v>
      </c>
      <c r="X83" s="51">
        <f t="shared" si="9"/>
        <v>0</v>
      </c>
      <c r="Y83" s="51">
        <f t="shared" si="8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7"/>
      <c r="P84" s="50"/>
      <c r="Q84" s="50"/>
      <c r="R84" s="50"/>
      <c r="S84" s="50"/>
      <c r="T84" s="51">
        <f t="shared" si="9"/>
        <v>0</v>
      </c>
      <c r="U84" s="51">
        <f t="shared" si="9"/>
        <v>0</v>
      </c>
      <c r="V84" s="51">
        <f t="shared" si="9"/>
        <v>0</v>
      </c>
      <c r="W84" s="51">
        <f t="shared" si="9"/>
        <v>0</v>
      </c>
      <c r="X84" s="51">
        <f t="shared" si="9"/>
        <v>0</v>
      </c>
      <c r="Y84" s="51">
        <f t="shared" si="8"/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7"/>
      <c r="P85" s="50"/>
      <c r="Q85" s="50"/>
      <c r="R85" s="50"/>
      <c r="S85" s="50"/>
      <c r="T85" s="51">
        <f t="shared" si="9"/>
        <v>0</v>
      </c>
      <c r="U85" s="51">
        <f t="shared" si="9"/>
        <v>0</v>
      </c>
      <c r="V85" s="51">
        <f t="shared" si="9"/>
        <v>0</v>
      </c>
      <c r="W85" s="51">
        <f t="shared" si="9"/>
        <v>0</v>
      </c>
      <c r="X85" s="51">
        <f t="shared" si="9"/>
        <v>0</v>
      </c>
      <c r="Y85" s="51">
        <f t="shared" si="8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7"/>
      <c r="P86" s="50"/>
      <c r="Q86" s="50"/>
      <c r="R86" s="50"/>
      <c r="S86" s="50"/>
      <c r="T86" s="51">
        <f t="shared" si="9"/>
        <v>0</v>
      </c>
      <c r="U86" s="51">
        <f t="shared" si="9"/>
        <v>0</v>
      </c>
      <c r="V86" s="51">
        <f t="shared" si="9"/>
        <v>0</v>
      </c>
      <c r="W86" s="51">
        <f t="shared" si="9"/>
        <v>0</v>
      </c>
      <c r="X86" s="51">
        <f t="shared" si="9"/>
        <v>0</v>
      </c>
      <c r="Y86" s="51">
        <f t="shared" si="8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7"/>
      <c r="P87" s="50"/>
      <c r="Q87" s="50"/>
      <c r="R87" s="50"/>
      <c r="S87" s="50"/>
      <c r="T87" s="51">
        <f t="shared" si="9"/>
        <v>0</v>
      </c>
      <c r="U87" s="51">
        <f t="shared" si="9"/>
        <v>0</v>
      </c>
      <c r="V87" s="51">
        <f t="shared" si="9"/>
        <v>0</v>
      </c>
      <c r="W87" s="51">
        <f t="shared" si="9"/>
        <v>0</v>
      </c>
      <c r="X87" s="51">
        <f t="shared" si="9"/>
        <v>0</v>
      </c>
      <c r="Y87" s="51">
        <f t="shared" si="8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7"/>
      <c r="P88" s="50"/>
      <c r="Q88" s="50"/>
      <c r="R88" s="50"/>
      <c r="S88" s="50"/>
      <c r="T88" s="51">
        <f t="shared" si="9"/>
        <v>0</v>
      </c>
      <c r="U88" s="51">
        <f t="shared" si="9"/>
        <v>0</v>
      </c>
      <c r="V88" s="51">
        <f t="shared" si="9"/>
        <v>0</v>
      </c>
      <c r="W88" s="51">
        <f t="shared" si="9"/>
        <v>0</v>
      </c>
      <c r="X88" s="51">
        <f t="shared" si="9"/>
        <v>0</v>
      </c>
      <c r="Y88" s="51">
        <f t="shared" si="8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7"/>
      <c r="P89" s="50"/>
      <c r="Q89" s="50"/>
      <c r="R89" s="50"/>
      <c r="S89" s="50"/>
      <c r="T89" s="51">
        <f t="shared" si="9"/>
        <v>0</v>
      </c>
      <c r="U89" s="51">
        <f t="shared" si="9"/>
        <v>0</v>
      </c>
      <c r="V89" s="51">
        <f t="shared" si="9"/>
        <v>0</v>
      </c>
      <c r="W89" s="51">
        <f t="shared" si="9"/>
        <v>0</v>
      </c>
      <c r="X89" s="51">
        <f t="shared" si="9"/>
        <v>0</v>
      </c>
      <c r="Y89" s="51">
        <f t="shared" si="8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7"/>
      <c r="P90" s="50"/>
      <c r="Q90" s="50"/>
      <c r="R90" s="50"/>
      <c r="S90" s="50"/>
      <c r="T90" s="51">
        <f t="shared" si="9"/>
        <v>0</v>
      </c>
      <c r="U90" s="51">
        <f t="shared" si="9"/>
        <v>0</v>
      </c>
      <c r="V90" s="51">
        <f t="shared" si="9"/>
        <v>0</v>
      </c>
      <c r="W90" s="51">
        <f t="shared" si="9"/>
        <v>0</v>
      </c>
      <c r="X90" s="51">
        <f t="shared" si="9"/>
        <v>0</v>
      </c>
      <c r="Y90" s="51">
        <f t="shared" si="8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7"/>
      <c r="P91" s="50"/>
      <c r="Q91" s="50"/>
      <c r="R91" s="50"/>
      <c r="S91" s="50"/>
      <c r="T91" s="51">
        <f t="shared" si="9"/>
        <v>0</v>
      </c>
      <c r="U91" s="51">
        <f t="shared" si="9"/>
        <v>0</v>
      </c>
      <c r="V91" s="51">
        <f t="shared" si="9"/>
        <v>0</v>
      </c>
      <c r="W91" s="51">
        <f t="shared" si="9"/>
        <v>0</v>
      </c>
      <c r="X91" s="51">
        <f t="shared" si="9"/>
        <v>0</v>
      </c>
      <c r="Y91" s="51">
        <f t="shared" si="8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7"/>
      <c r="P92" s="50"/>
      <c r="Q92" s="50"/>
      <c r="R92" s="50"/>
      <c r="S92" s="50"/>
      <c r="T92" s="51">
        <f t="shared" si="9"/>
        <v>0</v>
      </c>
      <c r="U92" s="51">
        <f t="shared" si="9"/>
        <v>0</v>
      </c>
      <c r="V92" s="51">
        <f t="shared" si="9"/>
        <v>0</v>
      </c>
      <c r="W92" s="51">
        <f t="shared" si="9"/>
        <v>0</v>
      </c>
      <c r="X92" s="51">
        <f t="shared" si="9"/>
        <v>0</v>
      </c>
      <c r="Y92" s="51">
        <f t="shared" si="8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7"/>
      <c r="P93" s="50"/>
      <c r="Q93" s="50"/>
      <c r="R93" s="50"/>
      <c r="S93" s="50"/>
      <c r="T93" s="51">
        <f t="shared" si="9"/>
        <v>0</v>
      </c>
      <c r="U93" s="51">
        <f t="shared" si="9"/>
        <v>0</v>
      </c>
      <c r="V93" s="51">
        <f t="shared" si="9"/>
        <v>0</v>
      </c>
      <c r="W93" s="51">
        <f t="shared" si="9"/>
        <v>0</v>
      </c>
      <c r="X93" s="51">
        <f t="shared" si="9"/>
        <v>0</v>
      </c>
      <c r="Y93" s="51">
        <f t="shared" si="8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7"/>
      <c r="P94" s="50"/>
      <c r="Q94" s="50"/>
      <c r="R94" s="50"/>
      <c r="S94" s="50"/>
      <c r="T94" s="51">
        <f t="shared" si="9"/>
        <v>0</v>
      </c>
      <c r="U94" s="51">
        <f t="shared" si="9"/>
        <v>0</v>
      </c>
      <c r="V94" s="51">
        <f t="shared" si="9"/>
        <v>0</v>
      </c>
      <c r="W94" s="51">
        <f t="shared" si="9"/>
        <v>0</v>
      </c>
      <c r="X94" s="51">
        <f t="shared" si="9"/>
        <v>0</v>
      </c>
      <c r="Y94" s="51">
        <f t="shared" si="8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7"/>
      <c r="P95" s="50"/>
      <c r="Q95" s="50"/>
      <c r="R95" s="50"/>
      <c r="S95" s="50"/>
      <c r="T95" s="51">
        <f t="shared" si="9"/>
        <v>0</v>
      </c>
      <c r="U95" s="51">
        <f t="shared" si="9"/>
        <v>0</v>
      </c>
      <c r="V95" s="51">
        <f t="shared" si="9"/>
        <v>0</v>
      </c>
      <c r="W95" s="51">
        <f t="shared" si="9"/>
        <v>0</v>
      </c>
      <c r="X95" s="51">
        <f t="shared" si="9"/>
        <v>0</v>
      </c>
      <c r="Y95" s="51">
        <f t="shared" si="8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7"/>
      <c r="P96" s="50"/>
      <c r="Q96" s="50"/>
      <c r="R96" s="50"/>
      <c r="S96" s="50"/>
      <c r="T96" s="51">
        <f t="shared" si="9"/>
        <v>0</v>
      </c>
      <c r="U96" s="51">
        <f t="shared" si="9"/>
        <v>0</v>
      </c>
      <c r="V96" s="51">
        <f t="shared" si="9"/>
        <v>0</v>
      </c>
      <c r="W96" s="51">
        <f t="shared" si="9"/>
        <v>0</v>
      </c>
      <c r="X96" s="51">
        <f t="shared" si="9"/>
        <v>0</v>
      </c>
      <c r="Y96" s="51">
        <f t="shared" si="8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7"/>
      <c r="P97" s="50"/>
      <c r="Q97" s="50"/>
      <c r="R97" s="50"/>
      <c r="S97" s="50"/>
      <c r="T97" s="51">
        <f t="shared" si="9"/>
        <v>0</v>
      </c>
      <c r="U97" s="51">
        <f t="shared" si="9"/>
        <v>0</v>
      </c>
      <c r="V97" s="51">
        <f t="shared" si="9"/>
        <v>0</v>
      </c>
      <c r="W97" s="51">
        <f t="shared" si="9"/>
        <v>0</v>
      </c>
      <c r="X97" s="51">
        <f t="shared" si="9"/>
        <v>0</v>
      </c>
      <c r="Y97" s="51">
        <f t="shared" si="8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7"/>
      <c r="P98" s="50"/>
      <c r="Q98" s="50"/>
      <c r="R98" s="50"/>
      <c r="S98" s="50"/>
      <c r="T98" s="51">
        <f t="shared" si="9"/>
        <v>0</v>
      </c>
      <c r="U98" s="51">
        <f t="shared" si="9"/>
        <v>0</v>
      </c>
      <c r="V98" s="51">
        <f t="shared" si="9"/>
        <v>0</v>
      </c>
      <c r="W98" s="51">
        <f t="shared" si="9"/>
        <v>0</v>
      </c>
      <c r="X98" s="51">
        <f t="shared" si="9"/>
        <v>0</v>
      </c>
      <c r="Y98" s="51">
        <f t="shared" si="8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7"/>
      <c r="P99" s="50"/>
      <c r="Q99" s="50"/>
      <c r="R99" s="50"/>
      <c r="S99" s="50"/>
      <c r="T99" s="51">
        <f t="shared" si="9"/>
        <v>0</v>
      </c>
      <c r="U99" s="51">
        <f t="shared" si="9"/>
        <v>0</v>
      </c>
      <c r="V99" s="51">
        <f t="shared" si="9"/>
        <v>0</v>
      </c>
      <c r="W99" s="51">
        <f t="shared" si="9"/>
        <v>0</v>
      </c>
      <c r="X99" s="51">
        <f t="shared" si="9"/>
        <v>0</v>
      </c>
      <c r="Y99" s="51">
        <f t="shared" si="8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7"/>
      <c r="P100" s="50"/>
      <c r="Q100" s="50"/>
      <c r="R100" s="50"/>
      <c r="S100" s="50"/>
      <c r="T100" s="51">
        <f t="shared" si="9"/>
        <v>0</v>
      </c>
      <c r="U100" s="51">
        <f t="shared" si="9"/>
        <v>0</v>
      </c>
      <c r="V100" s="51">
        <f t="shared" si="9"/>
        <v>0</v>
      </c>
      <c r="W100" s="51">
        <f t="shared" si="9"/>
        <v>0</v>
      </c>
      <c r="X100" s="51">
        <f t="shared" si="9"/>
        <v>0</v>
      </c>
      <c r="Y100" s="51">
        <f t="shared" si="8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7"/>
      <c r="P101" s="50"/>
      <c r="Q101" s="50"/>
      <c r="R101" s="50"/>
      <c r="S101" s="50"/>
      <c r="T101" s="51">
        <f t="shared" si="9"/>
        <v>0</v>
      </c>
      <c r="U101" s="51">
        <f t="shared" si="9"/>
        <v>0</v>
      </c>
      <c r="V101" s="51">
        <f t="shared" si="9"/>
        <v>0</v>
      </c>
      <c r="W101" s="51">
        <f t="shared" si="9"/>
        <v>0</v>
      </c>
      <c r="X101" s="51">
        <f t="shared" si="9"/>
        <v>0</v>
      </c>
      <c r="Y101" s="51">
        <f t="shared" si="8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7"/>
      <c r="P102" s="50"/>
      <c r="Q102" s="50"/>
      <c r="R102" s="50"/>
      <c r="S102" s="50"/>
      <c r="T102" s="51">
        <f t="shared" si="9"/>
        <v>0</v>
      </c>
      <c r="U102" s="51">
        <f t="shared" si="9"/>
        <v>0</v>
      </c>
      <c r="V102" s="51">
        <f t="shared" si="9"/>
        <v>0</v>
      </c>
      <c r="W102" s="51">
        <f t="shared" si="9"/>
        <v>0</v>
      </c>
      <c r="X102" s="51">
        <f t="shared" si="9"/>
        <v>0</v>
      </c>
      <c r="Y102" s="51">
        <f t="shared" si="8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7"/>
      <c r="P103" s="50"/>
      <c r="Q103" s="50"/>
      <c r="R103" s="50"/>
      <c r="S103" s="50"/>
      <c r="T103" s="51">
        <f t="shared" si="9"/>
        <v>0</v>
      </c>
      <c r="U103" s="51">
        <f t="shared" si="9"/>
        <v>0</v>
      </c>
      <c r="V103" s="51">
        <f t="shared" si="9"/>
        <v>0</v>
      </c>
      <c r="W103" s="51">
        <f t="shared" si="9"/>
        <v>0</v>
      </c>
      <c r="X103" s="51">
        <f t="shared" si="9"/>
        <v>0</v>
      </c>
      <c r="Y103" s="51">
        <f t="shared" si="8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7"/>
      <c r="P104" s="50"/>
      <c r="Q104" s="50"/>
      <c r="R104" s="50"/>
      <c r="S104" s="50"/>
      <c r="T104" s="51">
        <f t="shared" si="9"/>
        <v>0</v>
      </c>
      <c r="U104" s="51">
        <f t="shared" si="9"/>
        <v>0</v>
      </c>
      <c r="V104" s="51">
        <f t="shared" si="9"/>
        <v>0</v>
      </c>
      <c r="W104" s="51">
        <f t="shared" si="9"/>
        <v>0</v>
      </c>
      <c r="X104" s="51">
        <f t="shared" si="9"/>
        <v>0</v>
      </c>
      <c r="Y104" s="51">
        <f t="shared" si="8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7"/>
      <c r="P105" s="50"/>
      <c r="Q105" s="50"/>
      <c r="R105" s="50"/>
      <c r="S105" s="50"/>
      <c r="T105" s="51">
        <f t="shared" si="9"/>
        <v>0</v>
      </c>
      <c r="U105" s="51">
        <f t="shared" si="9"/>
        <v>0</v>
      </c>
      <c r="V105" s="51">
        <f t="shared" si="9"/>
        <v>0</v>
      </c>
      <c r="W105" s="51">
        <f t="shared" si="9"/>
        <v>0</v>
      </c>
      <c r="X105" s="51">
        <f t="shared" si="9"/>
        <v>0</v>
      </c>
      <c r="Y105" s="51">
        <f t="shared" si="8"/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7"/>
      <c r="P106" s="50"/>
      <c r="Q106" s="50"/>
      <c r="R106" s="50"/>
      <c r="S106" s="50"/>
      <c r="T106" s="51">
        <f t="shared" si="9"/>
        <v>0</v>
      </c>
      <c r="U106" s="51">
        <f t="shared" si="9"/>
        <v>0</v>
      </c>
      <c r="V106" s="51">
        <f t="shared" si="9"/>
        <v>0</v>
      </c>
      <c r="W106" s="51">
        <f t="shared" si="9"/>
        <v>0</v>
      </c>
      <c r="X106" s="51">
        <f t="shared" si="9"/>
        <v>0</v>
      </c>
      <c r="Y106" s="51">
        <f t="shared" si="8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32"/>
      <c r="Q108" s="32"/>
      <c r="R108" s="32"/>
      <c r="S108" s="69" t="s">
        <v>110</v>
      </c>
      <c r="T108" s="69">
        <f t="shared" ref="T108:Y108" si="10">SUM(T7:T106)</f>
        <v>81500</v>
      </c>
      <c r="U108" s="69">
        <f t="shared" si="10"/>
        <v>0</v>
      </c>
      <c r="V108" s="69">
        <f t="shared" si="10"/>
        <v>0</v>
      </c>
      <c r="W108" s="69">
        <f t="shared" si="10"/>
        <v>0</v>
      </c>
      <c r="X108" s="69">
        <f t="shared" si="10"/>
        <v>0</v>
      </c>
      <c r="Y108" s="69">
        <f t="shared" si="10"/>
        <v>81500</v>
      </c>
      <c r="Z108" s="38"/>
      <c r="AA108" s="38"/>
    </row>
    <row r="109" spans="1:31" x14ac:dyDescent="0.25">
      <c r="A109" s="37"/>
      <c r="B109" s="37"/>
      <c r="C109" s="37"/>
    </row>
    <row r="110" spans="1:31" x14ac:dyDescent="0.25">
      <c r="T110" s="145" t="str">
        <f t="shared" ref="T110:Y110" si="11">T6</f>
        <v>Cost estimate 2024</v>
      </c>
      <c r="U110" s="145" t="str">
        <f t="shared" si="11"/>
        <v>Cost estimate 2025</v>
      </c>
      <c r="V110" s="145" t="str">
        <f t="shared" si="11"/>
        <v>Cost estimate 2026</v>
      </c>
      <c r="W110" s="145" t="str">
        <f t="shared" si="11"/>
        <v>Cost estimate 2027</v>
      </c>
      <c r="X110" s="145" t="str">
        <f t="shared" si="11"/>
        <v>Cost estimate 2028</v>
      </c>
      <c r="Y110" s="145" t="str">
        <f t="shared" si="11"/>
        <v>TotalOver5Years</v>
      </c>
      <c r="Z110" s="191">
        <f>SUM(Y111:Y133)</f>
        <v>81500</v>
      </c>
      <c r="AA110"/>
    </row>
    <row r="111" spans="1:31" x14ac:dyDescent="0.25">
      <c r="S111" s="145" t="str">
        <f>'Basic Input for Tool'!$D65</f>
        <v>Meeting</v>
      </c>
      <c r="T111" s="146">
        <f t="shared" ref="T111:Y120" si="12">SUMIF($Z$7:$Z$106,$S111,T$7:T$106)</f>
        <v>0</v>
      </c>
      <c r="U111" s="146">
        <f t="shared" si="12"/>
        <v>0</v>
      </c>
      <c r="V111" s="146">
        <f t="shared" si="12"/>
        <v>0</v>
      </c>
      <c r="W111" s="146">
        <f t="shared" si="12"/>
        <v>0</v>
      </c>
      <c r="X111" s="146">
        <f t="shared" si="12"/>
        <v>0</v>
      </c>
      <c r="Y111" s="146">
        <f t="shared" si="12"/>
        <v>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si="12"/>
        <v>0</v>
      </c>
      <c r="U112" s="146">
        <f t="shared" si="12"/>
        <v>0</v>
      </c>
      <c r="V112" s="146">
        <f t="shared" si="12"/>
        <v>0</v>
      </c>
      <c r="W112" s="146">
        <f t="shared" si="12"/>
        <v>0</v>
      </c>
      <c r="X112" s="146">
        <f t="shared" si="12"/>
        <v>0</v>
      </c>
      <c r="Y112" s="146">
        <f t="shared" si="12"/>
        <v>0</v>
      </c>
      <c r="Z112"/>
      <c r="AA112"/>
    </row>
    <row r="113" spans="1:28" x14ac:dyDescent="0.25">
      <c r="S113" s="145" t="str">
        <f>'Basic Input for Tool'!$D67</f>
        <v>Workshop</v>
      </c>
      <c r="T113" s="146">
        <f t="shared" si="12"/>
        <v>0</v>
      </c>
      <c r="U113" s="146">
        <f t="shared" si="12"/>
        <v>0</v>
      </c>
      <c r="V113" s="146">
        <f t="shared" si="12"/>
        <v>0</v>
      </c>
      <c r="W113" s="146">
        <f t="shared" si="12"/>
        <v>0</v>
      </c>
      <c r="X113" s="146">
        <f t="shared" si="12"/>
        <v>0</v>
      </c>
      <c r="Y113" s="146">
        <f t="shared" si="12"/>
        <v>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12"/>
        <v>0</v>
      </c>
      <c r="U114" s="146">
        <f t="shared" si="12"/>
        <v>0</v>
      </c>
      <c r="V114" s="146">
        <f t="shared" si="12"/>
        <v>0</v>
      </c>
      <c r="W114" s="146">
        <f t="shared" si="12"/>
        <v>0</v>
      </c>
      <c r="X114" s="146">
        <f t="shared" si="12"/>
        <v>0</v>
      </c>
      <c r="Y114" s="146">
        <f t="shared" si="12"/>
        <v>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12"/>
        <v>0</v>
      </c>
      <c r="U115" s="146">
        <f t="shared" si="12"/>
        <v>0</v>
      </c>
      <c r="V115" s="146">
        <f t="shared" si="12"/>
        <v>0</v>
      </c>
      <c r="W115" s="146">
        <f t="shared" si="12"/>
        <v>0</v>
      </c>
      <c r="X115" s="146">
        <f t="shared" si="12"/>
        <v>0</v>
      </c>
      <c r="Y115" s="146">
        <f t="shared" si="12"/>
        <v>0</v>
      </c>
      <c r="Z115"/>
      <c r="AA115"/>
      <c r="AB115"/>
    </row>
    <row r="116" spans="1:28" s="37" customFormat="1" x14ac:dyDescent="0.25">
      <c r="A116" s="141"/>
      <c r="B116" s="141"/>
      <c r="C116" s="52"/>
      <c r="S116" s="145" t="str">
        <f>'Basic Input for Tool'!$D70</f>
        <v>Construction</v>
      </c>
      <c r="T116" s="146">
        <f t="shared" si="12"/>
        <v>0</v>
      </c>
      <c r="U116" s="146">
        <f t="shared" si="12"/>
        <v>0</v>
      </c>
      <c r="V116" s="146">
        <f t="shared" si="12"/>
        <v>0</v>
      </c>
      <c r="W116" s="146">
        <f t="shared" si="12"/>
        <v>0</v>
      </c>
      <c r="X116" s="146">
        <f t="shared" si="12"/>
        <v>0</v>
      </c>
      <c r="Y116" s="146">
        <f t="shared" si="12"/>
        <v>0</v>
      </c>
      <c r="Z116"/>
      <c r="AA116"/>
      <c r="AB116"/>
    </row>
    <row r="117" spans="1:28" s="37" customFormat="1" x14ac:dyDescent="0.25">
      <c r="A117" s="141"/>
      <c r="B117" s="141"/>
      <c r="C117" s="52"/>
      <c r="S117" s="145" t="str">
        <f>'Basic Input for Tool'!$D71</f>
        <v>Consultancy</v>
      </c>
      <c r="T117" s="146">
        <f t="shared" si="12"/>
        <v>0</v>
      </c>
      <c r="U117" s="146">
        <f t="shared" si="12"/>
        <v>0</v>
      </c>
      <c r="V117" s="146">
        <f t="shared" si="12"/>
        <v>0</v>
      </c>
      <c r="W117" s="146">
        <f t="shared" si="12"/>
        <v>0</v>
      </c>
      <c r="X117" s="146">
        <f t="shared" si="12"/>
        <v>0</v>
      </c>
      <c r="Y117" s="146">
        <f t="shared" si="12"/>
        <v>0</v>
      </c>
      <c r="Z117"/>
      <c r="AA117"/>
      <c r="AB117"/>
    </row>
    <row r="118" spans="1:28" s="37" customFormat="1" x14ac:dyDescent="0.25">
      <c r="A118" s="141"/>
      <c r="B118" s="141"/>
      <c r="C118" s="52"/>
      <c r="S118" s="145" t="str">
        <f>'Basic Input for Tool'!$D72</f>
        <v>Evaluation</v>
      </c>
      <c r="T118" s="146">
        <f t="shared" si="12"/>
        <v>81500</v>
      </c>
      <c r="U118" s="146">
        <f t="shared" si="12"/>
        <v>0</v>
      </c>
      <c r="V118" s="146">
        <f t="shared" si="12"/>
        <v>0</v>
      </c>
      <c r="W118" s="146">
        <f t="shared" si="12"/>
        <v>0</v>
      </c>
      <c r="X118" s="146">
        <f t="shared" si="12"/>
        <v>0</v>
      </c>
      <c r="Y118" s="146">
        <f t="shared" si="12"/>
        <v>81500</v>
      </c>
      <c r="Z118"/>
      <c r="AA118"/>
      <c r="AB118"/>
    </row>
    <row r="119" spans="1:28" s="37" customFormat="1" x14ac:dyDescent="0.25">
      <c r="A119" s="141"/>
      <c r="B119" s="141"/>
      <c r="C119" s="52"/>
      <c r="S119" s="145" t="str">
        <f>'Basic Input for Tool'!$D73</f>
        <v>Field visit</v>
      </c>
      <c r="T119" s="146">
        <f t="shared" si="12"/>
        <v>0</v>
      </c>
      <c r="U119" s="146">
        <f t="shared" si="12"/>
        <v>0</v>
      </c>
      <c r="V119" s="146">
        <f t="shared" si="12"/>
        <v>0</v>
      </c>
      <c r="W119" s="146">
        <f t="shared" si="12"/>
        <v>0</v>
      </c>
      <c r="X119" s="146">
        <f t="shared" si="12"/>
        <v>0</v>
      </c>
      <c r="Y119" s="146">
        <f t="shared" si="12"/>
        <v>0</v>
      </c>
      <c r="Z119"/>
      <c r="AA119"/>
      <c r="AB119"/>
    </row>
    <row r="120" spans="1:28" x14ac:dyDescent="0.25">
      <c r="S120" s="145" t="str">
        <f>'Basic Input for Tool'!$D74</f>
        <v>Human resources</v>
      </c>
      <c r="T120" s="146">
        <f t="shared" si="12"/>
        <v>0</v>
      </c>
      <c r="U120" s="146">
        <f t="shared" si="12"/>
        <v>0</v>
      </c>
      <c r="V120" s="146">
        <f t="shared" si="12"/>
        <v>0</v>
      </c>
      <c r="W120" s="146">
        <f t="shared" si="12"/>
        <v>0</v>
      </c>
      <c r="X120" s="146">
        <f t="shared" si="12"/>
        <v>0</v>
      </c>
      <c r="Y120" s="146">
        <f t="shared" si="12"/>
        <v>0</v>
      </c>
      <c r="Z120"/>
      <c r="AA120"/>
    </row>
    <row r="121" spans="1:28" x14ac:dyDescent="0.25">
      <c r="S121" s="145" t="str">
        <f>'Basic Input for Tool'!$D75</f>
        <v>Infrastructure</v>
      </c>
      <c r="T121" s="146">
        <f t="shared" ref="T121:Y133" si="13">SUMIF($Z$7:$Z$106,$S121,T$7:T$106)</f>
        <v>0</v>
      </c>
      <c r="U121" s="146">
        <f t="shared" si="13"/>
        <v>0</v>
      </c>
      <c r="V121" s="146">
        <f t="shared" si="13"/>
        <v>0</v>
      </c>
      <c r="W121" s="146">
        <f t="shared" si="13"/>
        <v>0</v>
      </c>
      <c r="X121" s="146">
        <f t="shared" si="13"/>
        <v>0</v>
      </c>
      <c r="Y121" s="146">
        <f t="shared" si="13"/>
        <v>0</v>
      </c>
      <c r="Z121"/>
      <c r="AA121"/>
    </row>
    <row r="122" spans="1:28" x14ac:dyDescent="0.25">
      <c r="S122" s="145" t="str">
        <f>'Basic Input for Tool'!$D76</f>
        <v>Document reproduction/printing</v>
      </c>
      <c r="T122" s="146">
        <f t="shared" si="13"/>
        <v>0</v>
      </c>
      <c r="U122" s="146">
        <f t="shared" si="13"/>
        <v>0</v>
      </c>
      <c r="V122" s="146">
        <f t="shared" si="13"/>
        <v>0</v>
      </c>
      <c r="W122" s="146">
        <f t="shared" si="13"/>
        <v>0</v>
      </c>
      <c r="X122" s="146">
        <f t="shared" si="13"/>
        <v>0</v>
      </c>
      <c r="Y122" s="146">
        <f t="shared" si="13"/>
        <v>0</v>
      </c>
      <c r="Z122"/>
      <c r="AA122"/>
    </row>
    <row r="123" spans="1:28" x14ac:dyDescent="0.25">
      <c r="S123" s="145" t="str">
        <f>'Basic Input for Tool'!$D77</f>
        <v>Procurement</v>
      </c>
      <c r="T123" s="146">
        <f t="shared" si="13"/>
        <v>0</v>
      </c>
      <c r="U123" s="146">
        <f t="shared" si="13"/>
        <v>0</v>
      </c>
      <c r="V123" s="146">
        <f t="shared" si="13"/>
        <v>0</v>
      </c>
      <c r="W123" s="146">
        <f t="shared" si="13"/>
        <v>0</v>
      </c>
      <c r="X123" s="146">
        <f t="shared" si="13"/>
        <v>0</v>
      </c>
      <c r="Y123" s="146">
        <f t="shared" si="13"/>
        <v>0</v>
      </c>
      <c r="Z123"/>
      <c r="AA123"/>
    </row>
    <row r="124" spans="1:28" x14ac:dyDescent="0.25">
      <c r="S124" s="145" t="str">
        <f>'Basic Input for Tool'!$D78</f>
        <v>Services</v>
      </c>
      <c r="T124" s="146">
        <f t="shared" si="13"/>
        <v>0</v>
      </c>
      <c r="U124" s="146">
        <f t="shared" si="13"/>
        <v>0</v>
      </c>
      <c r="V124" s="146">
        <f t="shared" si="13"/>
        <v>0</v>
      </c>
      <c r="W124" s="146">
        <f t="shared" si="13"/>
        <v>0</v>
      </c>
      <c r="X124" s="146">
        <f t="shared" si="13"/>
        <v>0</v>
      </c>
      <c r="Y124" s="146">
        <f t="shared" si="13"/>
        <v>0</v>
      </c>
      <c r="Z124"/>
      <c r="AA124"/>
    </row>
    <row r="125" spans="1:28" x14ac:dyDescent="0.25">
      <c r="S125" s="145" t="str">
        <f>'Basic Input for Tool'!$D79</f>
        <v>Simulation exercises</v>
      </c>
      <c r="T125" s="146">
        <f t="shared" si="13"/>
        <v>0</v>
      </c>
      <c r="U125" s="146">
        <f t="shared" si="13"/>
        <v>0</v>
      </c>
      <c r="V125" s="146">
        <f t="shared" si="13"/>
        <v>0</v>
      </c>
      <c r="W125" s="146">
        <f t="shared" si="13"/>
        <v>0</v>
      </c>
      <c r="X125" s="146">
        <f t="shared" si="13"/>
        <v>0</v>
      </c>
      <c r="Y125" s="146">
        <f t="shared" si="13"/>
        <v>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si="13"/>
        <v>0</v>
      </c>
      <c r="U126" s="146">
        <f t="shared" si="13"/>
        <v>0</v>
      </c>
      <c r="V126" s="146">
        <f t="shared" si="13"/>
        <v>0</v>
      </c>
      <c r="W126" s="146">
        <f t="shared" si="13"/>
        <v>0</v>
      </c>
      <c r="X126" s="146">
        <f t="shared" si="13"/>
        <v>0</v>
      </c>
      <c r="Y126" s="146">
        <f t="shared" si="13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13"/>
        <v>0</v>
      </c>
      <c r="U127" s="146">
        <f t="shared" si="13"/>
        <v>0</v>
      </c>
      <c r="V127" s="146">
        <f t="shared" si="13"/>
        <v>0</v>
      </c>
      <c r="W127" s="146">
        <f t="shared" si="13"/>
        <v>0</v>
      </c>
      <c r="X127" s="146">
        <f t="shared" si="13"/>
        <v>0</v>
      </c>
      <c r="Y127" s="146">
        <f t="shared" si="13"/>
        <v>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13"/>
        <v>0</v>
      </c>
      <c r="U128" s="146">
        <f t="shared" si="13"/>
        <v>0</v>
      </c>
      <c r="V128" s="146">
        <f t="shared" si="13"/>
        <v>0</v>
      </c>
      <c r="W128" s="146">
        <f t="shared" si="13"/>
        <v>0</v>
      </c>
      <c r="X128" s="146">
        <f t="shared" si="13"/>
        <v>0</v>
      </c>
      <c r="Y128" s="146">
        <f t="shared" si="13"/>
        <v>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13"/>
        <v>0</v>
      </c>
      <c r="U129" s="146">
        <f t="shared" si="13"/>
        <v>0</v>
      </c>
      <c r="V129" s="146">
        <f t="shared" si="13"/>
        <v>0</v>
      </c>
      <c r="W129" s="146">
        <f t="shared" si="13"/>
        <v>0</v>
      </c>
      <c r="X129" s="146">
        <f t="shared" si="13"/>
        <v>0</v>
      </c>
      <c r="Y129" s="146">
        <f t="shared" si="13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13"/>
        <v>0</v>
      </c>
      <c r="U130" s="146">
        <f t="shared" si="13"/>
        <v>0</v>
      </c>
      <c r="V130" s="146">
        <f t="shared" si="13"/>
        <v>0</v>
      </c>
      <c r="W130" s="146">
        <f t="shared" si="13"/>
        <v>0</v>
      </c>
      <c r="X130" s="146">
        <f t="shared" si="13"/>
        <v>0</v>
      </c>
      <c r="Y130" s="146">
        <f t="shared" si="13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13"/>
        <v>0</v>
      </c>
      <c r="U131" s="146">
        <f t="shared" si="13"/>
        <v>0</v>
      </c>
      <c r="V131" s="146">
        <f t="shared" si="13"/>
        <v>0</v>
      </c>
      <c r="W131" s="146">
        <f t="shared" si="13"/>
        <v>0</v>
      </c>
      <c r="X131" s="146">
        <f t="shared" si="13"/>
        <v>0</v>
      </c>
      <c r="Y131" s="146">
        <f t="shared" si="13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13"/>
        <v>0</v>
      </c>
      <c r="U132" s="146">
        <f t="shared" si="13"/>
        <v>0</v>
      </c>
      <c r="V132" s="146">
        <f t="shared" si="13"/>
        <v>0</v>
      </c>
      <c r="W132" s="146">
        <f t="shared" si="13"/>
        <v>0</v>
      </c>
      <c r="X132" s="146">
        <f t="shared" si="13"/>
        <v>0</v>
      </c>
      <c r="Y132" s="146">
        <f t="shared" si="13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13"/>
        <v>0</v>
      </c>
      <c r="U133" s="146">
        <f t="shared" si="13"/>
        <v>0</v>
      </c>
      <c r="V133" s="146">
        <f t="shared" si="13"/>
        <v>0</v>
      </c>
      <c r="W133" s="146">
        <f t="shared" si="13"/>
        <v>0</v>
      </c>
      <c r="X133" s="146">
        <f t="shared" si="13"/>
        <v>0</v>
      </c>
      <c r="Y133" s="146">
        <f t="shared" si="13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14">T6</f>
        <v>Cost estimate 2024</v>
      </c>
      <c r="U136" s="145" t="str">
        <f t="shared" si="14"/>
        <v>Cost estimate 2025</v>
      </c>
      <c r="V136" s="145" t="str">
        <f t="shared" si="14"/>
        <v>Cost estimate 2026</v>
      </c>
      <c r="W136" s="145" t="str">
        <f t="shared" si="14"/>
        <v>Cost estimate 2027</v>
      </c>
      <c r="X136" s="145" t="str">
        <f t="shared" si="14"/>
        <v>Cost estimate 2028</v>
      </c>
      <c r="Y136" s="145" t="str">
        <f t="shared" si="14"/>
        <v>TotalOver5Years</v>
      </c>
      <c r="Z136" s="191">
        <f>SUM(Y137:Y146)</f>
        <v>81500</v>
      </c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 t="shared" ref="T137:Y146" si="15">SUMIF($AA$7:$AA$106,$S137,T$7:T$106)</f>
        <v>81500</v>
      </c>
      <c r="U137" s="146">
        <f t="shared" si="15"/>
        <v>0</v>
      </c>
      <c r="V137" s="146">
        <f t="shared" si="15"/>
        <v>0</v>
      </c>
      <c r="W137" s="146">
        <f t="shared" si="15"/>
        <v>0</v>
      </c>
      <c r="X137" s="146">
        <f t="shared" si="15"/>
        <v>0</v>
      </c>
      <c r="Y137" s="146">
        <f t="shared" si="15"/>
        <v>81500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si="15"/>
        <v>0</v>
      </c>
      <c r="U138" s="146">
        <f t="shared" si="15"/>
        <v>0</v>
      </c>
      <c r="V138" s="146">
        <f t="shared" si="15"/>
        <v>0</v>
      </c>
      <c r="W138" s="146">
        <f t="shared" si="15"/>
        <v>0</v>
      </c>
      <c r="X138" s="146">
        <f t="shared" si="15"/>
        <v>0</v>
      </c>
      <c r="Y138" s="146">
        <f t="shared" si="15"/>
        <v>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15"/>
        <v>0</v>
      </c>
      <c r="U139" s="146">
        <f t="shared" si="15"/>
        <v>0</v>
      </c>
      <c r="V139" s="146">
        <f t="shared" si="15"/>
        <v>0</v>
      </c>
      <c r="W139" s="146">
        <f t="shared" si="15"/>
        <v>0</v>
      </c>
      <c r="X139" s="146">
        <f t="shared" si="15"/>
        <v>0</v>
      </c>
      <c r="Y139" s="146">
        <f t="shared" si="15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15"/>
        <v>0</v>
      </c>
      <c r="U140" s="146">
        <f t="shared" si="15"/>
        <v>0</v>
      </c>
      <c r="V140" s="146">
        <f t="shared" si="15"/>
        <v>0</v>
      </c>
      <c r="W140" s="146">
        <f t="shared" si="15"/>
        <v>0</v>
      </c>
      <c r="X140" s="146">
        <f t="shared" si="15"/>
        <v>0</v>
      </c>
      <c r="Y140" s="146">
        <f t="shared" si="15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15"/>
        <v>0</v>
      </c>
      <c r="U141" s="146">
        <f t="shared" si="15"/>
        <v>0</v>
      </c>
      <c r="V141" s="146">
        <f t="shared" si="15"/>
        <v>0</v>
      </c>
      <c r="W141" s="146">
        <f t="shared" si="15"/>
        <v>0</v>
      </c>
      <c r="X141" s="146">
        <f t="shared" si="15"/>
        <v>0</v>
      </c>
      <c r="Y141" s="146">
        <f t="shared" si="15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15"/>
        <v>0</v>
      </c>
      <c r="U142" s="146">
        <f t="shared" si="15"/>
        <v>0</v>
      </c>
      <c r="V142" s="146">
        <f t="shared" si="15"/>
        <v>0</v>
      </c>
      <c r="W142" s="146">
        <f t="shared" si="15"/>
        <v>0</v>
      </c>
      <c r="X142" s="146">
        <f t="shared" si="15"/>
        <v>0</v>
      </c>
      <c r="Y142" s="146">
        <f t="shared" si="15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15"/>
        <v>0</v>
      </c>
      <c r="U143" s="146">
        <f t="shared" si="15"/>
        <v>0</v>
      </c>
      <c r="V143" s="146">
        <f t="shared" si="15"/>
        <v>0</v>
      </c>
      <c r="W143" s="146">
        <f t="shared" si="15"/>
        <v>0</v>
      </c>
      <c r="X143" s="146">
        <f t="shared" si="15"/>
        <v>0</v>
      </c>
      <c r="Y143" s="146">
        <f t="shared" si="15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15"/>
        <v>0</v>
      </c>
      <c r="U144" s="146">
        <f t="shared" si="15"/>
        <v>0</v>
      </c>
      <c r="V144" s="146">
        <f t="shared" si="15"/>
        <v>0</v>
      </c>
      <c r="W144" s="146">
        <f t="shared" si="15"/>
        <v>0</v>
      </c>
      <c r="X144" s="146">
        <f t="shared" si="15"/>
        <v>0</v>
      </c>
      <c r="Y144" s="146">
        <f t="shared" si="15"/>
        <v>0</v>
      </c>
      <c r="Z144"/>
      <c r="AA144"/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15"/>
        <v>0</v>
      </c>
      <c r="U145" s="146">
        <f t="shared" si="15"/>
        <v>0</v>
      </c>
      <c r="V145" s="146">
        <f t="shared" si="15"/>
        <v>0</v>
      </c>
      <c r="W145" s="146">
        <f t="shared" si="15"/>
        <v>0</v>
      </c>
      <c r="X145" s="146">
        <f t="shared" si="15"/>
        <v>0</v>
      </c>
      <c r="Y145" s="146">
        <f t="shared" si="15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15"/>
        <v>0</v>
      </c>
      <c r="U146" s="146">
        <f t="shared" si="15"/>
        <v>0</v>
      </c>
      <c r="V146" s="146">
        <f t="shared" si="15"/>
        <v>0</v>
      </c>
      <c r="W146" s="146">
        <f t="shared" si="15"/>
        <v>0</v>
      </c>
      <c r="X146" s="146">
        <f t="shared" si="15"/>
        <v>0</v>
      </c>
      <c r="Y146" s="146">
        <f t="shared" si="15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16">T6</f>
        <v>Cost estimate 2024</v>
      </c>
      <c r="U149" s="145" t="str">
        <f t="shared" si="16"/>
        <v>Cost estimate 2025</v>
      </c>
      <c r="V149" s="145" t="str">
        <f t="shared" si="16"/>
        <v>Cost estimate 2026</v>
      </c>
      <c r="W149" s="145" t="str">
        <f t="shared" si="16"/>
        <v>Cost estimate 2027</v>
      </c>
      <c r="X149" s="145" t="str">
        <f t="shared" si="16"/>
        <v>Cost estimate 2028</v>
      </c>
      <c r="Y149" s="145" t="str">
        <f t="shared" si="16"/>
        <v>TotalOver5Years</v>
      </c>
      <c r="Z149" s="191">
        <f>SUM(Y150:Y153)</f>
        <v>81500</v>
      </c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 t="shared" ref="T150:Y153" si="17">SUMIF($H$7:$H$106,$S150,T$7:T$106)</f>
        <v>81500</v>
      </c>
      <c r="U150" s="146">
        <f t="shared" si="17"/>
        <v>0</v>
      </c>
      <c r="V150" s="146">
        <f t="shared" si="17"/>
        <v>0</v>
      </c>
      <c r="W150" s="146">
        <f t="shared" si="17"/>
        <v>0</v>
      </c>
      <c r="X150" s="146">
        <f t="shared" si="17"/>
        <v>0</v>
      </c>
      <c r="Y150" s="146">
        <f t="shared" si="17"/>
        <v>81500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 t="shared" si="17"/>
        <v>0</v>
      </c>
      <c r="U151" s="146">
        <f t="shared" si="17"/>
        <v>0</v>
      </c>
      <c r="V151" s="146">
        <f t="shared" si="17"/>
        <v>0</v>
      </c>
      <c r="W151" s="146">
        <f t="shared" si="17"/>
        <v>0</v>
      </c>
      <c r="X151" s="146">
        <f t="shared" si="17"/>
        <v>0</v>
      </c>
      <c r="Y151" s="146">
        <f t="shared" si="17"/>
        <v>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 t="shared" si="17"/>
        <v>0</v>
      </c>
      <c r="U152" s="146">
        <f t="shared" si="17"/>
        <v>0</v>
      </c>
      <c r="V152" s="146">
        <f t="shared" si="17"/>
        <v>0</v>
      </c>
      <c r="W152" s="146">
        <f t="shared" si="17"/>
        <v>0</v>
      </c>
      <c r="X152" s="146">
        <f t="shared" si="17"/>
        <v>0</v>
      </c>
      <c r="Y152" s="146">
        <f t="shared" si="17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 t="shared" si="17"/>
        <v>0</v>
      </c>
      <c r="U153" s="146">
        <f t="shared" si="17"/>
        <v>0</v>
      </c>
      <c r="V153" s="146">
        <f t="shared" si="17"/>
        <v>0</v>
      </c>
      <c r="W153" s="146">
        <f t="shared" si="17"/>
        <v>0</v>
      </c>
      <c r="X153" s="146">
        <f t="shared" si="17"/>
        <v>0</v>
      </c>
      <c r="Y153" s="146">
        <f t="shared" si="17"/>
        <v>0</v>
      </c>
      <c r="Z153"/>
      <c r="AA153"/>
      <c r="AB153"/>
    </row>
    <row r="154" spans="1:28" s="37" customFormat="1" x14ac:dyDescent="0.25">
      <c r="A154" s="141"/>
      <c r="B154" s="141"/>
      <c r="C154" s="52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18">T6</f>
        <v>Cost estimate 2024</v>
      </c>
      <c r="U156" s="145" t="str">
        <f t="shared" si="18"/>
        <v>Cost estimate 2025</v>
      </c>
      <c r="V156" s="145" t="str">
        <f t="shared" si="18"/>
        <v>Cost estimate 2026</v>
      </c>
      <c r="W156" s="145" t="str">
        <f t="shared" si="18"/>
        <v>Cost estimate 2027</v>
      </c>
      <c r="X156" s="145" t="str">
        <f t="shared" si="18"/>
        <v>Cost estimate 2028</v>
      </c>
      <c r="Y156" s="145" t="str">
        <f t="shared" si="18"/>
        <v>TotalOver5Years</v>
      </c>
      <c r="Z156" s="191">
        <f>SUM(Y157:Y179)</f>
        <v>81500</v>
      </c>
      <c r="AA156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 t="shared" ref="T157:Y166" si="19">SUMIF($G$7:$G$106,$S157,T$7:T$106)</f>
        <v>0</v>
      </c>
      <c r="U157" s="146">
        <f t="shared" si="19"/>
        <v>0</v>
      </c>
      <c r="V157" s="146">
        <f t="shared" si="19"/>
        <v>0</v>
      </c>
      <c r="W157" s="146">
        <f t="shared" si="19"/>
        <v>0</v>
      </c>
      <c r="X157" s="146">
        <f t="shared" si="19"/>
        <v>0</v>
      </c>
      <c r="Y157" s="146">
        <f t="shared" si="19"/>
        <v>0</v>
      </c>
      <c r="Z157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si="19"/>
        <v>81500</v>
      </c>
      <c r="U158" s="146">
        <f t="shared" si="19"/>
        <v>0</v>
      </c>
      <c r="V158" s="146">
        <f t="shared" si="19"/>
        <v>0</v>
      </c>
      <c r="W158" s="146">
        <f t="shared" si="19"/>
        <v>0</v>
      </c>
      <c r="X158" s="146">
        <f t="shared" si="19"/>
        <v>0</v>
      </c>
      <c r="Y158" s="146">
        <f t="shared" si="19"/>
        <v>81500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19"/>
        <v>0</v>
      </c>
      <c r="U159" s="146">
        <f t="shared" si="19"/>
        <v>0</v>
      </c>
      <c r="V159" s="146">
        <f t="shared" si="19"/>
        <v>0</v>
      </c>
      <c r="W159" s="146">
        <f t="shared" si="19"/>
        <v>0</v>
      </c>
      <c r="X159" s="146">
        <f t="shared" si="19"/>
        <v>0</v>
      </c>
      <c r="Y159" s="146">
        <f t="shared" si="19"/>
        <v>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19"/>
        <v>0</v>
      </c>
      <c r="U160" s="146">
        <f t="shared" si="19"/>
        <v>0</v>
      </c>
      <c r="V160" s="146">
        <f t="shared" si="19"/>
        <v>0</v>
      </c>
      <c r="W160" s="146">
        <f t="shared" si="19"/>
        <v>0</v>
      </c>
      <c r="X160" s="146">
        <f t="shared" si="19"/>
        <v>0</v>
      </c>
      <c r="Y160" s="146">
        <f t="shared" si="19"/>
        <v>0</v>
      </c>
      <c r="Z160"/>
      <c r="AA160"/>
    </row>
    <row r="161" spans="19:27" x14ac:dyDescent="0.25">
      <c r="S161" s="145" t="str">
        <f>'Basic Input for Tool'!$E$69</f>
        <v>Other 2</v>
      </c>
      <c r="T161" s="146">
        <f t="shared" si="19"/>
        <v>0</v>
      </c>
      <c r="U161" s="146">
        <f t="shared" si="19"/>
        <v>0</v>
      </c>
      <c r="V161" s="146">
        <f t="shared" si="19"/>
        <v>0</v>
      </c>
      <c r="W161" s="146">
        <f t="shared" si="19"/>
        <v>0</v>
      </c>
      <c r="X161" s="146">
        <f t="shared" si="19"/>
        <v>0</v>
      </c>
      <c r="Y161" s="146">
        <f t="shared" si="19"/>
        <v>0</v>
      </c>
      <c r="Z161"/>
      <c r="AA161"/>
    </row>
    <row r="162" spans="19:27" x14ac:dyDescent="0.25">
      <c r="S162" s="145" t="str">
        <f>'Basic Input for Tool'!$E$70</f>
        <v>Other 3</v>
      </c>
      <c r="T162" s="146">
        <f t="shared" si="19"/>
        <v>0</v>
      </c>
      <c r="U162" s="146">
        <f t="shared" si="19"/>
        <v>0</v>
      </c>
      <c r="V162" s="146">
        <f t="shared" si="19"/>
        <v>0</v>
      </c>
      <c r="W162" s="146">
        <f t="shared" si="19"/>
        <v>0</v>
      </c>
      <c r="X162" s="146">
        <f t="shared" si="19"/>
        <v>0</v>
      </c>
      <c r="Y162" s="146">
        <f t="shared" si="19"/>
        <v>0</v>
      </c>
      <c r="Z162"/>
      <c r="AA162"/>
    </row>
    <row r="163" spans="19:27" x14ac:dyDescent="0.25">
      <c r="S163" s="145" t="str">
        <f>'Basic Input for Tool'!$E$71</f>
        <v>Other 4</v>
      </c>
      <c r="T163" s="146">
        <f t="shared" si="19"/>
        <v>0</v>
      </c>
      <c r="U163" s="146">
        <f t="shared" si="19"/>
        <v>0</v>
      </c>
      <c r="V163" s="146">
        <f t="shared" si="19"/>
        <v>0</v>
      </c>
      <c r="W163" s="146">
        <f t="shared" si="19"/>
        <v>0</v>
      </c>
      <c r="X163" s="146">
        <f t="shared" si="19"/>
        <v>0</v>
      </c>
      <c r="Y163" s="146">
        <f t="shared" si="19"/>
        <v>0</v>
      </c>
      <c r="Z163"/>
      <c r="AA163"/>
    </row>
    <row r="164" spans="19:27" x14ac:dyDescent="0.25">
      <c r="S164" s="145" t="str">
        <f>'Basic Input for Tool'!$E$72</f>
        <v>Other 5</v>
      </c>
      <c r="T164" s="146">
        <f t="shared" si="19"/>
        <v>0</v>
      </c>
      <c r="U164" s="146">
        <f t="shared" si="19"/>
        <v>0</v>
      </c>
      <c r="V164" s="146">
        <f t="shared" si="19"/>
        <v>0</v>
      </c>
      <c r="W164" s="146">
        <f t="shared" si="19"/>
        <v>0</v>
      </c>
      <c r="X164" s="146">
        <f t="shared" si="19"/>
        <v>0</v>
      </c>
      <c r="Y164" s="146">
        <f t="shared" si="19"/>
        <v>0</v>
      </c>
      <c r="Z164"/>
      <c r="AA164"/>
    </row>
    <row r="165" spans="19:27" x14ac:dyDescent="0.25">
      <c r="S165" s="145" t="str">
        <f>'Basic Input for Tool'!$E$73</f>
        <v>Other 6</v>
      </c>
      <c r="T165" s="146">
        <f t="shared" si="19"/>
        <v>0</v>
      </c>
      <c r="U165" s="146">
        <f t="shared" si="19"/>
        <v>0</v>
      </c>
      <c r="V165" s="146">
        <f t="shared" si="19"/>
        <v>0</v>
      </c>
      <c r="W165" s="146">
        <f t="shared" si="19"/>
        <v>0</v>
      </c>
      <c r="X165" s="146">
        <f t="shared" si="19"/>
        <v>0</v>
      </c>
      <c r="Y165" s="146">
        <f t="shared" si="19"/>
        <v>0</v>
      </c>
      <c r="Z165"/>
      <c r="AA165"/>
    </row>
    <row r="166" spans="19:27" x14ac:dyDescent="0.25">
      <c r="S166" s="145" t="str">
        <f>'Basic Input for Tool'!$E74</f>
        <v>Other 7</v>
      </c>
      <c r="T166" s="146">
        <f t="shared" si="19"/>
        <v>0</v>
      </c>
      <c r="U166" s="146">
        <f t="shared" si="19"/>
        <v>0</v>
      </c>
      <c r="V166" s="146">
        <f t="shared" si="19"/>
        <v>0</v>
      </c>
      <c r="W166" s="146">
        <f t="shared" si="19"/>
        <v>0</v>
      </c>
      <c r="X166" s="146">
        <f t="shared" si="19"/>
        <v>0</v>
      </c>
      <c r="Y166" s="146">
        <f t="shared" si="19"/>
        <v>0</v>
      </c>
      <c r="Z166"/>
      <c r="AA166"/>
    </row>
    <row r="167" spans="19:27" x14ac:dyDescent="0.25">
      <c r="S167" s="145" t="str">
        <f>'Basic Input for Tool'!$E75</f>
        <v>Other 8</v>
      </c>
      <c r="T167" s="146">
        <f t="shared" ref="T167:Y179" si="20">SUMIF($G$7:$G$106,$S167,T$7:T$106)</f>
        <v>0</v>
      </c>
      <c r="U167" s="146">
        <f t="shared" si="20"/>
        <v>0</v>
      </c>
      <c r="V167" s="146">
        <f t="shared" si="20"/>
        <v>0</v>
      </c>
      <c r="W167" s="146">
        <f t="shared" si="20"/>
        <v>0</v>
      </c>
      <c r="X167" s="146">
        <f t="shared" si="20"/>
        <v>0</v>
      </c>
      <c r="Y167" s="146">
        <f t="shared" si="20"/>
        <v>0</v>
      </c>
      <c r="Z167"/>
      <c r="AA167"/>
    </row>
    <row r="168" spans="19:27" x14ac:dyDescent="0.25">
      <c r="S168" s="145" t="str">
        <f>'Basic Input for Tool'!$E76</f>
        <v>Other 9</v>
      </c>
      <c r="T168" s="146">
        <f t="shared" si="20"/>
        <v>0</v>
      </c>
      <c r="U168" s="146">
        <f t="shared" si="20"/>
        <v>0</v>
      </c>
      <c r="V168" s="146">
        <f t="shared" si="20"/>
        <v>0</v>
      </c>
      <c r="W168" s="146">
        <f t="shared" si="20"/>
        <v>0</v>
      </c>
      <c r="X168" s="146">
        <f t="shared" si="20"/>
        <v>0</v>
      </c>
      <c r="Y168" s="146">
        <f t="shared" si="20"/>
        <v>0</v>
      </c>
      <c r="Z168"/>
      <c r="AA168"/>
    </row>
    <row r="169" spans="19:27" x14ac:dyDescent="0.25">
      <c r="S169" s="145" t="str">
        <f>'Basic Input for Tool'!$E77</f>
        <v>Other 10</v>
      </c>
      <c r="T169" s="146">
        <f t="shared" si="20"/>
        <v>0</v>
      </c>
      <c r="U169" s="146">
        <f t="shared" si="20"/>
        <v>0</v>
      </c>
      <c r="V169" s="146">
        <f t="shared" si="20"/>
        <v>0</v>
      </c>
      <c r="W169" s="146">
        <f t="shared" si="20"/>
        <v>0</v>
      </c>
      <c r="X169" s="146">
        <f t="shared" si="20"/>
        <v>0</v>
      </c>
      <c r="Y169" s="146">
        <f t="shared" si="20"/>
        <v>0</v>
      </c>
      <c r="Z169"/>
      <c r="AA169"/>
    </row>
    <row r="170" spans="19:27" x14ac:dyDescent="0.25">
      <c r="S170" s="145" t="str">
        <f>'Basic Input for Tool'!$E78</f>
        <v>Other 11</v>
      </c>
      <c r="T170" s="146">
        <f t="shared" si="20"/>
        <v>0</v>
      </c>
      <c r="U170" s="146">
        <f t="shared" si="20"/>
        <v>0</v>
      </c>
      <c r="V170" s="146">
        <f t="shared" si="20"/>
        <v>0</v>
      </c>
      <c r="W170" s="146">
        <f t="shared" si="20"/>
        <v>0</v>
      </c>
      <c r="X170" s="146">
        <f t="shared" si="20"/>
        <v>0</v>
      </c>
      <c r="Y170" s="146">
        <f t="shared" si="20"/>
        <v>0</v>
      </c>
      <c r="Z170"/>
      <c r="AA170"/>
    </row>
    <row r="171" spans="19:27" x14ac:dyDescent="0.25">
      <c r="S171" s="145" t="str">
        <f>'Basic Input for Tool'!$E79</f>
        <v>Other 12</v>
      </c>
      <c r="T171" s="146">
        <f t="shared" si="20"/>
        <v>0</v>
      </c>
      <c r="U171" s="146">
        <f t="shared" si="20"/>
        <v>0</v>
      </c>
      <c r="V171" s="146">
        <f t="shared" si="20"/>
        <v>0</v>
      </c>
      <c r="W171" s="146">
        <f t="shared" si="20"/>
        <v>0</v>
      </c>
      <c r="X171" s="146">
        <f t="shared" si="20"/>
        <v>0</v>
      </c>
      <c r="Y171" s="146">
        <f t="shared" si="20"/>
        <v>0</v>
      </c>
      <c r="Z171"/>
      <c r="AA171"/>
    </row>
    <row r="172" spans="19:27" x14ac:dyDescent="0.25">
      <c r="S172" s="145" t="str">
        <f>'Basic Input for Tool'!$E80</f>
        <v>Other 13</v>
      </c>
      <c r="T172" s="146">
        <f t="shared" si="20"/>
        <v>0</v>
      </c>
      <c r="U172" s="146">
        <f t="shared" si="20"/>
        <v>0</v>
      </c>
      <c r="V172" s="146">
        <f t="shared" si="20"/>
        <v>0</v>
      </c>
      <c r="W172" s="146">
        <f t="shared" si="20"/>
        <v>0</v>
      </c>
      <c r="X172" s="146">
        <f t="shared" si="20"/>
        <v>0</v>
      </c>
      <c r="Y172" s="146">
        <f t="shared" si="20"/>
        <v>0</v>
      </c>
      <c r="Z172"/>
      <c r="AA172"/>
    </row>
    <row r="173" spans="19:27" x14ac:dyDescent="0.25">
      <c r="S173" s="145" t="str">
        <f>'Basic Input for Tool'!$E81</f>
        <v>Other 14</v>
      </c>
      <c r="T173" s="146">
        <f t="shared" si="20"/>
        <v>0</v>
      </c>
      <c r="U173" s="146">
        <f t="shared" si="20"/>
        <v>0</v>
      </c>
      <c r="V173" s="146">
        <f t="shared" si="20"/>
        <v>0</v>
      </c>
      <c r="W173" s="146">
        <f t="shared" si="20"/>
        <v>0</v>
      </c>
      <c r="X173" s="146">
        <f t="shared" si="20"/>
        <v>0</v>
      </c>
      <c r="Y173" s="146">
        <f t="shared" si="20"/>
        <v>0</v>
      </c>
      <c r="Z173"/>
      <c r="AA173"/>
    </row>
    <row r="174" spans="19:27" x14ac:dyDescent="0.25">
      <c r="S174" s="145" t="str">
        <f>'Basic Input for Tool'!$E82</f>
        <v>Other 15</v>
      </c>
      <c r="T174" s="146">
        <f t="shared" si="20"/>
        <v>0</v>
      </c>
      <c r="U174" s="146">
        <f t="shared" si="20"/>
        <v>0</v>
      </c>
      <c r="V174" s="146">
        <f t="shared" si="20"/>
        <v>0</v>
      </c>
      <c r="W174" s="146">
        <f t="shared" si="20"/>
        <v>0</v>
      </c>
      <c r="X174" s="146">
        <f t="shared" si="20"/>
        <v>0</v>
      </c>
      <c r="Y174" s="146">
        <f t="shared" si="20"/>
        <v>0</v>
      </c>
      <c r="Z174"/>
      <c r="AA174"/>
    </row>
    <row r="175" spans="19:27" x14ac:dyDescent="0.25">
      <c r="S175" s="145" t="str">
        <f>'Basic Input for Tool'!$E83</f>
        <v>Other 16</v>
      </c>
      <c r="T175" s="146">
        <f t="shared" si="20"/>
        <v>0</v>
      </c>
      <c r="U175" s="146">
        <f t="shared" si="20"/>
        <v>0</v>
      </c>
      <c r="V175" s="146">
        <f t="shared" si="20"/>
        <v>0</v>
      </c>
      <c r="W175" s="146">
        <f t="shared" si="20"/>
        <v>0</v>
      </c>
      <c r="X175" s="146">
        <f t="shared" si="20"/>
        <v>0</v>
      </c>
      <c r="Y175" s="146">
        <f t="shared" si="20"/>
        <v>0</v>
      </c>
      <c r="Z175"/>
      <c r="AA175"/>
    </row>
    <row r="176" spans="19:27" x14ac:dyDescent="0.25">
      <c r="S176" s="145" t="str">
        <f>'Basic Input for Tool'!$E84</f>
        <v>Other 17</v>
      </c>
      <c r="T176" s="146">
        <f t="shared" si="20"/>
        <v>0</v>
      </c>
      <c r="U176" s="146">
        <f t="shared" si="20"/>
        <v>0</v>
      </c>
      <c r="V176" s="146">
        <f t="shared" si="20"/>
        <v>0</v>
      </c>
      <c r="W176" s="146">
        <f t="shared" si="20"/>
        <v>0</v>
      </c>
      <c r="X176" s="146">
        <f t="shared" si="20"/>
        <v>0</v>
      </c>
      <c r="Y176" s="146">
        <f t="shared" si="20"/>
        <v>0</v>
      </c>
      <c r="Z176"/>
      <c r="AA176"/>
    </row>
    <row r="177" spans="1:27" x14ac:dyDescent="0.25">
      <c r="S177" s="145" t="str">
        <f>'Basic Input for Tool'!$E85</f>
        <v>Other 18</v>
      </c>
      <c r="T177" s="146">
        <f t="shared" si="20"/>
        <v>0</v>
      </c>
      <c r="U177" s="146">
        <f t="shared" si="20"/>
        <v>0</v>
      </c>
      <c r="V177" s="146">
        <f t="shared" si="20"/>
        <v>0</v>
      </c>
      <c r="W177" s="146">
        <f t="shared" si="20"/>
        <v>0</v>
      </c>
      <c r="X177" s="146">
        <f t="shared" si="20"/>
        <v>0</v>
      </c>
      <c r="Y177" s="146">
        <f t="shared" si="20"/>
        <v>0</v>
      </c>
      <c r="Z177"/>
      <c r="AA177"/>
    </row>
    <row r="178" spans="1:27" x14ac:dyDescent="0.25">
      <c r="S178" s="145" t="str">
        <f>'Basic Input for Tool'!$E86</f>
        <v>Other 19</v>
      </c>
      <c r="T178" s="146">
        <f t="shared" si="20"/>
        <v>0</v>
      </c>
      <c r="U178" s="146">
        <f t="shared" si="20"/>
        <v>0</v>
      </c>
      <c r="V178" s="146">
        <f t="shared" si="20"/>
        <v>0</v>
      </c>
      <c r="W178" s="146">
        <f t="shared" si="20"/>
        <v>0</v>
      </c>
      <c r="X178" s="146">
        <f t="shared" si="20"/>
        <v>0</v>
      </c>
      <c r="Y178" s="146">
        <f t="shared" si="20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20"/>
        <v>0</v>
      </c>
      <c r="U179" s="146">
        <f t="shared" si="20"/>
        <v>0</v>
      </c>
      <c r="V179" s="146">
        <f t="shared" si="20"/>
        <v>0</v>
      </c>
      <c r="W179" s="146">
        <f t="shared" si="20"/>
        <v>0</v>
      </c>
      <c r="X179" s="146">
        <f t="shared" si="20"/>
        <v>0</v>
      </c>
      <c r="Y179" s="146">
        <f t="shared" si="20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21">U6</f>
        <v>Cost estimate 2025</v>
      </c>
      <c r="V182" s="145" t="str">
        <f t="shared" si="21"/>
        <v>Cost estimate 2026</v>
      </c>
      <c r="W182" s="145" t="str">
        <f t="shared" si="21"/>
        <v>Cost estimate 2027</v>
      </c>
      <c r="X182" s="145" t="str">
        <f t="shared" si="21"/>
        <v>Cost estimate 2028</v>
      </c>
      <c r="Y182" s="145" t="str">
        <f t="shared" si="21"/>
        <v>TotalOver5Years</v>
      </c>
      <c r="Z182" s="191">
        <f>SUM(Y183:Y184)</f>
        <v>81500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81500</v>
      </c>
      <c r="U183" s="146">
        <f>SUM(SUMIFS(U$7:U$106,$L7:$L106,{"yes","y","funded"}))</f>
        <v>0</v>
      </c>
      <c r="V183" s="146">
        <f>SUM(SUMIFS(V$7:V$106,$L7:$L106,{"yes","y","funded"}))</f>
        <v>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81500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0</v>
      </c>
      <c r="U184" s="146">
        <f>SUM(SUMIFS(U$7:U$106,$L7:$L106,{"no","n","not funded"}))</f>
        <v>0</v>
      </c>
      <c r="V184" s="146">
        <f>SUM(SUMIFS(V$7:V$106,$L7:$L106,{"no","n","not funded"}))</f>
        <v>0</v>
      </c>
      <c r="W184" s="146">
        <f>SUM(SUMIFS(W$7:W$106,$L7:$L106,{"no","n","not funded"}))</f>
        <v>0</v>
      </c>
      <c r="X184" s="146">
        <f>SUM(SUMIFS(X$7:X$106,$L7:$L106,{"no","n","not funded"}))</f>
        <v>0</v>
      </c>
      <c r="Y184" s="146">
        <f>SUM(SUMIFS(Y$7:Y$106,$L7:$L106,{"no","n","not funded"}))</f>
        <v>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</row>
    <row r="188" spans="1:27" x14ac:dyDescent="0.25">
      <c r="A188" s="37"/>
      <c r="B188" s="37"/>
    </row>
    <row r="189" spans="1:27" x14ac:dyDescent="0.25">
      <c r="A189" s="37"/>
      <c r="B189" s="37"/>
    </row>
    <row r="190" spans="1:27" x14ac:dyDescent="0.25">
      <c r="A190" s="37"/>
      <c r="B190" s="37"/>
    </row>
    <row r="191" spans="1:27" x14ac:dyDescent="0.25">
      <c r="A191" s="37"/>
      <c r="B191" s="37"/>
    </row>
    <row r="192" spans="1:27" x14ac:dyDescent="0.25">
      <c r="A192" s="37"/>
      <c r="B192" s="37"/>
    </row>
    <row r="193" spans="1:2" x14ac:dyDescent="0.25">
      <c r="A193" s="37"/>
      <c r="B193" s="37"/>
    </row>
    <row r="194" spans="1:2" x14ac:dyDescent="0.25">
      <c r="A194" s="37"/>
      <c r="B194" s="37"/>
    </row>
    <row r="195" spans="1:2" x14ac:dyDescent="0.25">
      <c r="A195" s="37"/>
      <c r="B195" s="37"/>
    </row>
    <row r="196" spans="1:2" x14ac:dyDescent="0.25">
      <c r="A196" s="37"/>
      <c r="B196" s="37"/>
    </row>
    <row r="197" spans="1:2" x14ac:dyDescent="0.25">
      <c r="A197" s="37"/>
      <c r="B197" s="37"/>
    </row>
    <row r="198" spans="1:2" x14ac:dyDescent="0.25">
      <c r="A198" s="37"/>
      <c r="B198" s="37"/>
    </row>
    <row r="199" spans="1:2" x14ac:dyDescent="0.25">
      <c r="A199" s="37"/>
      <c r="B199" s="37"/>
    </row>
    <row r="200" spans="1:2" x14ac:dyDescent="0.25">
      <c r="A200" s="37"/>
      <c r="B200" s="37"/>
    </row>
    <row r="201" spans="1:2" x14ac:dyDescent="0.25">
      <c r="A201" s="37"/>
      <c r="B201" s="37"/>
    </row>
    <row r="202" spans="1:2" x14ac:dyDescent="0.25">
      <c r="A202" s="37"/>
      <c r="B202" s="37"/>
    </row>
    <row r="203" spans="1:2" x14ac:dyDescent="0.25">
      <c r="A203" s="37"/>
      <c r="B203" s="37"/>
    </row>
    <row r="204" spans="1:2" x14ac:dyDescent="0.25">
      <c r="A204" s="37"/>
      <c r="B204" s="37"/>
    </row>
    <row r="205" spans="1:2" x14ac:dyDescent="0.25">
      <c r="A205" s="37"/>
      <c r="B205" s="37"/>
    </row>
    <row r="206" spans="1:2" x14ac:dyDescent="0.25">
      <c r="A206" s="37"/>
      <c r="B206" s="37"/>
    </row>
    <row r="207" spans="1:2" x14ac:dyDescent="0.25">
      <c r="A207" s="37"/>
      <c r="B207" s="37"/>
    </row>
    <row r="208" spans="1:2" x14ac:dyDescent="0.25">
      <c r="A208" s="37"/>
      <c r="B208" s="37"/>
    </row>
  </sheetData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1400-000000000000}"/>
  </dataValidation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0">
    <tabColor theme="6" tint="0.59999389629810485"/>
  </sheetPr>
  <dimension ref="A1:XFC208"/>
  <sheetViews>
    <sheetView topLeftCell="D1" zoomScale="70" zoomScaleNormal="70" workbookViewId="0">
      <selection activeCell="N7" sqref="N7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8" width="6.42578125" style="37" bestFit="1" customWidth="1"/>
    <col min="19" max="19" width="6.42578125" style="37" customWidth="1"/>
    <col min="20" max="24" width="18.85546875" style="37" bestFit="1" customWidth="1"/>
    <col min="25" max="25" width="16.5703125" style="37" bestFit="1" customWidth="1"/>
    <col min="26" max="26" width="14.5703125" style="37" customWidth="1"/>
    <col min="27" max="27" width="14.5703125" style="37" bestFit="1" customWidth="1"/>
    <col min="28" max="31" width="13.5703125" customWidth="1"/>
  </cols>
  <sheetData>
    <row r="1" spans="1:193 16371:16383" x14ac:dyDescent="0.25">
      <c r="A1" s="136" t="str">
        <f>IF(ISNA(VLOOKUP(CountryName,CountriesCodes,2,FALSE))=TRUE,"",VLOOKUP(CountryName,CountriesCodes,2,FALSE)&amp; "NLF")</f>
        <v>ETH NLF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</row>
    <row r="5" spans="1:193 16371:16383" ht="46.5" x14ac:dyDescent="0.25">
      <c r="A5" s="139"/>
      <c r="B5" s="40" t="s">
        <v>598</v>
      </c>
      <c r="C5" s="41" t="s">
        <v>769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1</v>
      </c>
      <c r="AH6">
        <f>COUNTA($N7:$N106)</f>
        <v>1</v>
      </c>
    </row>
    <row r="7" spans="1:193 16371:16383" ht="31.5" x14ac:dyDescent="0.25">
      <c r="A7" s="143"/>
      <c r="B7" s="48"/>
      <c r="C7" s="48"/>
      <c r="D7" s="48"/>
      <c r="E7" s="48"/>
      <c r="F7" s="48" t="s">
        <v>831</v>
      </c>
      <c r="G7" s="48" t="s">
        <v>778</v>
      </c>
      <c r="H7" s="48" t="s">
        <v>32</v>
      </c>
      <c r="I7" s="48"/>
      <c r="J7" s="48"/>
      <c r="K7" s="48"/>
      <c r="L7" s="48" t="s">
        <v>725</v>
      </c>
      <c r="M7" s="48" t="s">
        <v>786</v>
      </c>
      <c r="N7" s="205">
        <v>50000</v>
      </c>
      <c r="O7" s="47">
        <v>1</v>
      </c>
      <c r="P7" s="50"/>
      <c r="Q7" s="50"/>
      <c r="R7" s="50"/>
      <c r="S7" s="50"/>
      <c r="T7" s="51">
        <f t="shared" ref="T7:X23" si="1">IF($N7="Pending",0,$N7*O7)</f>
        <v>50000</v>
      </c>
      <c r="U7" s="51">
        <f t="shared" si="1"/>
        <v>0</v>
      </c>
      <c r="V7" s="51">
        <f t="shared" si="1"/>
        <v>0</v>
      </c>
      <c r="W7" s="51">
        <f t="shared" si="1"/>
        <v>0</v>
      </c>
      <c r="X7" s="51">
        <f t="shared" si="1"/>
        <v>0</v>
      </c>
      <c r="Y7" s="51">
        <f t="shared" ref="Y7:Y35" si="2">SUM(T7:X7)</f>
        <v>50000</v>
      </c>
      <c r="Z7" s="49" t="s">
        <v>673</v>
      </c>
      <c r="AA7" s="49" t="s">
        <v>591</v>
      </c>
      <c r="AB7" s="15"/>
      <c r="AC7" s="15"/>
      <c r="AD7" s="15"/>
      <c r="AE7" s="15"/>
      <c r="AL7" t="s">
        <v>673</v>
      </c>
      <c r="EG7" t="s">
        <v>832</v>
      </c>
      <c r="EH7">
        <v>10</v>
      </c>
      <c r="EI7">
        <v>5000</v>
      </c>
      <c r="EJ7">
        <v>50000</v>
      </c>
      <c r="EK7" t="s">
        <v>795</v>
      </c>
      <c r="EL7">
        <v>0</v>
      </c>
      <c r="EM7">
        <v>0</v>
      </c>
      <c r="EN7">
        <v>0</v>
      </c>
      <c r="EO7" t="s">
        <v>795</v>
      </c>
      <c r="EP7">
        <v>0</v>
      </c>
      <c r="EQ7">
        <v>0</v>
      </c>
      <c r="ER7">
        <v>0</v>
      </c>
      <c r="ES7" t="s">
        <v>795</v>
      </c>
      <c r="ET7">
        <v>0</v>
      </c>
      <c r="EU7">
        <v>0</v>
      </c>
      <c r="EV7">
        <v>0</v>
      </c>
      <c r="EW7" t="s">
        <v>795</v>
      </c>
      <c r="EX7">
        <v>0</v>
      </c>
      <c r="EY7">
        <v>0</v>
      </c>
      <c r="EZ7">
        <v>0</v>
      </c>
      <c r="FA7" t="s">
        <v>795</v>
      </c>
      <c r="FB7">
        <v>0</v>
      </c>
      <c r="FC7">
        <v>0</v>
      </c>
      <c r="FD7">
        <v>0</v>
      </c>
      <c r="FE7" t="s">
        <v>795</v>
      </c>
      <c r="FF7">
        <v>0</v>
      </c>
      <c r="FG7">
        <v>0</v>
      </c>
      <c r="FH7">
        <v>0</v>
      </c>
      <c r="FI7" t="s">
        <v>795</v>
      </c>
      <c r="FJ7">
        <v>0</v>
      </c>
      <c r="FK7">
        <v>0</v>
      </c>
      <c r="FL7">
        <v>0</v>
      </c>
      <c r="FM7" t="s">
        <v>795</v>
      </c>
      <c r="FN7">
        <v>0</v>
      </c>
      <c r="FO7">
        <v>0</v>
      </c>
      <c r="FP7">
        <v>0</v>
      </c>
      <c r="FQ7" t="s">
        <v>795</v>
      </c>
      <c r="FR7">
        <v>0</v>
      </c>
      <c r="FS7">
        <v>0</v>
      </c>
      <c r="FT7">
        <v>0</v>
      </c>
      <c r="FU7">
        <v>50000</v>
      </c>
      <c r="FV7" t="s">
        <v>32</v>
      </c>
      <c r="FW7" t="s">
        <v>591</v>
      </c>
      <c r="FX7" t="s">
        <v>673</v>
      </c>
      <c r="FY7" t="s">
        <v>778</v>
      </c>
      <c r="FZ7" t="s">
        <v>676</v>
      </c>
    </row>
    <row r="8" spans="1:193 16371:16383" x14ac:dyDescent="0.25">
      <c r="A8" s="143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205"/>
      <c r="O8" s="47"/>
      <c r="P8" s="50"/>
      <c r="Q8" s="50"/>
      <c r="R8" s="50"/>
      <c r="S8" s="50"/>
      <c r="T8" s="51">
        <f t="shared" si="1"/>
        <v>0</v>
      </c>
      <c r="U8" s="51">
        <f t="shared" si="1"/>
        <v>0</v>
      </c>
      <c r="V8" s="51">
        <f t="shared" si="1"/>
        <v>0</v>
      </c>
      <c r="W8" s="51">
        <f t="shared" si="1"/>
        <v>0</v>
      </c>
      <c r="X8" s="51">
        <f t="shared" si="1"/>
        <v>0</v>
      </c>
      <c r="Y8" s="51">
        <f t="shared" si="2"/>
        <v>0</v>
      </c>
      <c r="Z8" s="49"/>
      <c r="AA8" s="49"/>
      <c r="AB8" s="15"/>
      <c r="AC8" s="15"/>
      <c r="AD8" s="15"/>
      <c r="AE8" s="15"/>
    </row>
    <row r="9" spans="1:193 16371:16383" x14ac:dyDescent="0.25">
      <c r="A9" s="143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205"/>
      <c r="O9" s="47"/>
      <c r="P9" s="50"/>
      <c r="Q9" s="50"/>
      <c r="R9" s="50"/>
      <c r="S9" s="50"/>
      <c r="T9" s="51">
        <f t="shared" si="1"/>
        <v>0</v>
      </c>
      <c r="U9" s="51">
        <f t="shared" si="1"/>
        <v>0</v>
      </c>
      <c r="V9" s="51">
        <f t="shared" si="1"/>
        <v>0</v>
      </c>
      <c r="W9" s="51">
        <f t="shared" si="1"/>
        <v>0</v>
      </c>
      <c r="X9" s="51">
        <f t="shared" si="1"/>
        <v>0</v>
      </c>
      <c r="Y9" s="51">
        <f t="shared" si="2"/>
        <v>0</v>
      </c>
      <c r="Z9" s="49"/>
      <c r="AA9" s="49"/>
      <c r="AB9" s="15"/>
      <c r="AC9" s="15"/>
      <c r="AD9" s="15"/>
      <c r="AE9" s="15"/>
    </row>
    <row r="10" spans="1:193 16371:16383" x14ac:dyDescent="0.25">
      <c r="A10" s="143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205"/>
      <c r="O10" s="47"/>
      <c r="P10" s="50"/>
      <c r="Q10" s="50"/>
      <c r="R10" s="50"/>
      <c r="S10" s="50"/>
      <c r="T10" s="51">
        <f t="shared" si="1"/>
        <v>0</v>
      </c>
      <c r="U10" s="51">
        <f t="shared" si="1"/>
        <v>0</v>
      </c>
      <c r="V10" s="51">
        <f t="shared" si="1"/>
        <v>0</v>
      </c>
      <c r="W10" s="51">
        <f t="shared" si="1"/>
        <v>0</v>
      </c>
      <c r="X10" s="51">
        <f t="shared" si="1"/>
        <v>0</v>
      </c>
      <c r="Y10" s="51">
        <f t="shared" si="2"/>
        <v>0</v>
      </c>
      <c r="Z10" s="49"/>
      <c r="AA10" s="49"/>
      <c r="AB10" s="15"/>
      <c r="AC10" s="15"/>
      <c r="AD10" s="15"/>
      <c r="AE10" s="15"/>
    </row>
    <row r="11" spans="1:193 16371:16383" s="195" customFormat="1" x14ac:dyDescent="0.25">
      <c r="A11" s="143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205"/>
      <c r="O11" s="192"/>
      <c r="P11" s="193"/>
      <c r="Q11" s="193"/>
      <c r="R11" s="193"/>
      <c r="S11" s="193"/>
      <c r="T11" s="194">
        <f t="shared" si="1"/>
        <v>0</v>
      </c>
      <c r="U11" s="194">
        <f t="shared" si="1"/>
        <v>0</v>
      </c>
      <c r="V11" s="194">
        <f t="shared" si="1"/>
        <v>0</v>
      </c>
      <c r="W11" s="194">
        <f t="shared" si="1"/>
        <v>0</v>
      </c>
      <c r="X11" s="194">
        <f t="shared" si="1"/>
        <v>0</v>
      </c>
      <c r="Y11" s="194">
        <f t="shared" si="2"/>
        <v>0</v>
      </c>
      <c r="Z11" s="189"/>
      <c r="AA11" s="189"/>
      <c r="AB11" s="268"/>
      <c r="AC11" s="268"/>
      <c r="AD11" s="268"/>
      <c r="AE11" s="268"/>
    </row>
    <row r="12" spans="1:193 16371:16383" s="195" customFormat="1" x14ac:dyDescent="0.25">
      <c r="A12" s="143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205"/>
      <c r="O12" s="192"/>
      <c r="P12" s="193"/>
      <c r="Q12" s="193"/>
      <c r="R12" s="193"/>
      <c r="S12" s="193"/>
      <c r="T12" s="194">
        <f t="shared" si="1"/>
        <v>0</v>
      </c>
      <c r="U12" s="194">
        <f t="shared" si="1"/>
        <v>0</v>
      </c>
      <c r="V12" s="194">
        <f t="shared" si="1"/>
        <v>0</v>
      </c>
      <c r="W12" s="194">
        <f t="shared" si="1"/>
        <v>0</v>
      </c>
      <c r="X12" s="194">
        <f t="shared" si="1"/>
        <v>0</v>
      </c>
      <c r="Y12" s="194">
        <f t="shared" si="2"/>
        <v>0</v>
      </c>
      <c r="Z12" s="189"/>
      <c r="AA12" s="189"/>
      <c r="AB12" s="268"/>
      <c r="AC12" s="268"/>
      <c r="AD12" s="268"/>
      <c r="AE12" s="268"/>
    </row>
    <row r="13" spans="1:193 16371:16383" s="195" customFormat="1" x14ac:dyDescent="0.25">
      <c r="A13" s="143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205"/>
      <c r="O13" s="192"/>
      <c r="P13" s="193"/>
      <c r="Q13" s="193"/>
      <c r="R13" s="193"/>
      <c r="S13" s="193"/>
      <c r="T13" s="194">
        <f t="shared" si="1"/>
        <v>0</v>
      </c>
      <c r="U13" s="194">
        <f t="shared" si="1"/>
        <v>0</v>
      </c>
      <c r="V13" s="194">
        <f t="shared" si="1"/>
        <v>0</v>
      </c>
      <c r="W13" s="194">
        <f t="shared" si="1"/>
        <v>0</v>
      </c>
      <c r="X13" s="194">
        <f t="shared" si="1"/>
        <v>0</v>
      </c>
      <c r="Y13" s="194">
        <f t="shared" si="2"/>
        <v>0</v>
      </c>
      <c r="Z13" s="189"/>
      <c r="AA13" s="189"/>
      <c r="AB13" s="268"/>
      <c r="AC13" s="268"/>
      <c r="AD13" s="268"/>
      <c r="AE13" s="268"/>
    </row>
    <row r="14" spans="1:193 16371:16383" s="195" customFormat="1" x14ac:dyDescent="0.25">
      <c r="A14" s="143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205"/>
      <c r="O14" s="192"/>
      <c r="P14" s="193"/>
      <c r="Q14" s="193"/>
      <c r="R14" s="193"/>
      <c r="S14" s="193"/>
      <c r="T14" s="194">
        <f t="shared" si="1"/>
        <v>0</v>
      </c>
      <c r="U14" s="194">
        <f t="shared" si="1"/>
        <v>0</v>
      </c>
      <c r="V14" s="194">
        <f t="shared" si="1"/>
        <v>0</v>
      </c>
      <c r="W14" s="194">
        <f t="shared" si="1"/>
        <v>0</v>
      </c>
      <c r="X14" s="194">
        <f t="shared" si="1"/>
        <v>0</v>
      </c>
      <c r="Y14" s="194">
        <f t="shared" si="2"/>
        <v>0</v>
      </c>
      <c r="Z14" s="189"/>
      <c r="AA14" s="189"/>
      <c r="AB14" s="268"/>
      <c r="AC14" s="268"/>
      <c r="AD14" s="268"/>
      <c r="AE14" s="268"/>
    </row>
    <row r="15" spans="1:193 16371:16383" x14ac:dyDescent="0.25">
      <c r="A15" s="143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205"/>
      <c r="O15" s="47"/>
      <c r="P15" s="50"/>
      <c r="Q15" s="50"/>
      <c r="R15" s="50"/>
      <c r="S15" s="50"/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2"/>
        <v>0</v>
      </c>
      <c r="Z15" s="49"/>
      <c r="AA15" s="49"/>
      <c r="AB15" s="15"/>
      <c r="AC15" s="15"/>
      <c r="AD15" s="15"/>
      <c r="AE15" s="15"/>
    </row>
    <row r="16" spans="1:193 16371:16383" x14ac:dyDescent="0.25">
      <c r="A16" s="143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205"/>
      <c r="O16" s="47"/>
      <c r="P16" s="50"/>
      <c r="Q16" s="50"/>
      <c r="R16" s="50"/>
      <c r="S16" s="50"/>
      <c r="T16" s="51">
        <f t="shared" si="1"/>
        <v>0</v>
      </c>
      <c r="U16" s="51">
        <f t="shared" si="1"/>
        <v>0</v>
      </c>
      <c r="V16" s="51">
        <f t="shared" si="1"/>
        <v>0</v>
      </c>
      <c r="W16" s="51">
        <f t="shared" si="1"/>
        <v>0</v>
      </c>
      <c r="X16" s="51">
        <f t="shared" si="1"/>
        <v>0</v>
      </c>
      <c r="Y16" s="51">
        <f t="shared" si="2"/>
        <v>0</v>
      </c>
      <c r="Z16" s="49"/>
      <c r="AA16" s="49"/>
      <c r="AB16" s="15"/>
      <c r="AC16" s="15"/>
      <c r="AD16" s="15"/>
      <c r="AE16" s="15"/>
    </row>
    <row r="17" spans="1:31" x14ac:dyDescent="0.25">
      <c r="A17" s="143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205"/>
      <c r="O17" s="47"/>
      <c r="P17" s="47"/>
      <c r="Q17" s="47"/>
      <c r="R17" s="47"/>
      <c r="S17" s="47"/>
      <c r="T17" s="51">
        <f t="shared" si="1"/>
        <v>0</v>
      </c>
      <c r="U17" s="51">
        <f t="shared" si="1"/>
        <v>0</v>
      </c>
      <c r="V17" s="51">
        <f t="shared" si="1"/>
        <v>0</v>
      </c>
      <c r="W17" s="51">
        <f t="shared" si="1"/>
        <v>0</v>
      </c>
      <c r="X17" s="51">
        <f t="shared" si="1"/>
        <v>0</v>
      </c>
      <c r="Y17" s="51">
        <f t="shared" si="2"/>
        <v>0</v>
      </c>
      <c r="Z17" s="49"/>
      <c r="AA17" s="49"/>
      <c r="AB17" s="15"/>
      <c r="AC17" s="15"/>
      <c r="AD17" s="15"/>
      <c r="AE17" s="15"/>
    </row>
    <row r="18" spans="1:31" x14ac:dyDescent="0.25">
      <c r="A18" s="143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205"/>
      <c r="O18" s="47"/>
      <c r="P18" s="50"/>
      <c r="Q18" s="50"/>
      <c r="R18" s="50"/>
      <c r="S18" s="50"/>
      <c r="T18" s="51">
        <f t="shared" si="1"/>
        <v>0</v>
      </c>
      <c r="U18" s="51">
        <f t="shared" si="1"/>
        <v>0</v>
      </c>
      <c r="V18" s="51">
        <f t="shared" si="1"/>
        <v>0</v>
      </c>
      <c r="W18" s="51">
        <f t="shared" si="1"/>
        <v>0</v>
      </c>
      <c r="X18" s="51">
        <f t="shared" si="1"/>
        <v>0</v>
      </c>
      <c r="Y18" s="51">
        <f t="shared" si="2"/>
        <v>0</v>
      </c>
      <c r="Z18" s="49"/>
      <c r="AA18" s="49"/>
      <c r="AB18" s="15"/>
      <c r="AC18" s="15"/>
      <c r="AD18" s="15"/>
      <c r="AE18" s="15"/>
    </row>
    <row r="19" spans="1:31" x14ac:dyDescent="0.25">
      <c r="A19" s="143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205"/>
      <c r="O19" s="47"/>
      <c r="P19" s="50"/>
      <c r="Q19" s="50"/>
      <c r="R19" s="50"/>
      <c r="S19" s="50"/>
      <c r="T19" s="51">
        <f t="shared" si="1"/>
        <v>0</v>
      </c>
      <c r="U19" s="51">
        <f t="shared" si="1"/>
        <v>0</v>
      </c>
      <c r="V19" s="51">
        <f t="shared" si="1"/>
        <v>0</v>
      </c>
      <c r="W19" s="51">
        <f t="shared" si="1"/>
        <v>0</v>
      </c>
      <c r="X19" s="51">
        <f t="shared" si="1"/>
        <v>0</v>
      </c>
      <c r="Y19" s="51">
        <f t="shared" si="2"/>
        <v>0</v>
      </c>
      <c r="Z19" s="49"/>
      <c r="AA19" s="49"/>
      <c r="AB19" s="15"/>
      <c r="AC19" s="15"/>
      <c r="AD19" s="15"/>
      <c r="AE19" s="15"/>
    </row>
    <row r="20" spans="1:31" x14ac:dyDescent="0.25">
      <c r="A20" s="143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205"/>
      <c r="O20" s="47"/>
      <c r="P20" s="50"/>
      <c r="Q20" s="50"/>
      <c r="R20" s="50"/>
      <c r="S20" s="50"/>
      <c r="T20" s="51">
        <f t="shared" si="1"/>
        <v>0</v>
      </c>
      <c r="U20" s="51">
        <f t="shared" si="1"/>
        <v>0</v>
      </c>
      <c r="V20" s="51">
        <f t="shared" si="1"/>
        <v>0</v>
      </c>
      <c r="W20" s="51">
        <f t="shared" si="1"/>
        <v>0</v>
      </c>
      <c r="X20" s="51">
        <f t="shared" si="1"/>
        <v>0</v>
      </c>
      <c r="Y20" s="51">
        <f t="shared" si="2"/>
        <v>0</v>
      </c>
      <c r="Z20" s="49"/>
      <c r="AA20" s="49"/>
      <c r="AB20" s="15"/>
      <c r="AC20" s="15"/>
      <c r="AD20" s="15"/>
      <c r="AE20" s="15"/>
    </row>
    <row r="21" spans="1:31" x14ac:dyDescent="0.25">
      <c r="A21" s="143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205"/>
      <c r="O21" s="47"/>
      <c r="P21" s="50"/>
      <c r="Q21" s="50"/>
      <c r="R21" s="50"/>
      <c r="S21" s="50"/>
      <c r="T21" s="51">
        <f t="shared" si="1"/>
        <v>0</v>
      </c>
      <c r="U21" s="51">
        <f t="shared" si="1"/>
        <v>0</v>
      </c>
      <c r="V21" s="51">
        <f t="shared" si="1"/>
        <v>0</v>
      </c>
      <c r="W21" s="51">
        <f t="shared" si="1"/>
        <v>0</v>
      </c>
      <c r="X21" s="51">
        <f t="shared" si="1"/>
        <v>0</v>
      </c>
      <c r="Y21" s="51">
        <f t="shared" si="2"/>
        <v>0</v>
      </c>
      <c r="Z21" s="49"/>
      <c r="AA21" s="49"/>
      <c r="AB21" s="15"/>
      <c r="AC21" s="15"/>
      <c r="AD21" s="15"/>
      <c r="AE21" s="15"/>
    </row>
    <row r="22" spans="1:31" x14ac:dyDescent="0.25">
      <c r="A22" s="14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205"/>
      <c r="O22" s="47"/>
      <c r="P22" s="50"/>
      <c r="Q22" s="50"/>
      <c r="R22" s="50"/>
      <c r="S22" s="50"/>
      <c r="T22" s="51">
        <f t="shared" si="1"/>
        <v>0</v>
      </c>
      <c r="U22" s="51">
        <f t="shared" si="1"/>
        <v>0</v>
      </c>
      <c r="V22" s="51">
        <f t="shared" si="1"/>
        <v>0</v>
      </c>
      <c r="W22" s="51">
        <f t="shared" si="1"/>
        <v>0</v>
      </c>
      <c r="X22" s="51">
        <f t="shared" si="1"/>
        <v>0</v>
      </c>
      <c r="Y22" s="51">
        <f t="shared" si="2"/>
        <v>0</v>
      </c>
      <c r="Z22" s="49"/>
      <c r="AA22" s="49"/>
      <c r="AB22" s="15"/>
      <c r="AC22" s="15"/>
      <c r="AD22" s="15"/>
      <c r="AE22" s="15"/>
    </row>
    <row r="23" spans="1:31" x14ac:dyDescent="0.25">
      <c r="A23" s="196"/>
      <c r="B23" s="48"/>
      <c r="C23" s="48"/>
      <c r="D23" s="48"/>
      <c r="E23" s="48"/>
      <c r="F23" s="208"/>
      <c r="G23" s="48"/>
      <c r="H23" s="48"/>
      <c r="I23" s="48"/>
      <c r="J23" s="48"/>
      <c r="K23" s="48"/>
      <c r="L23" s="48"/>
      <c r="M23" s="48"/>
      <c r="N23" s="205"/>
      <c r="O23" s="47"/>
      <c r="P23" s="50"/>
      <c r="Q23" s="50"/>
      <c r="R23" s="50"/>
      <c r="S23" s="50"/>
      <c r="T23" s="51">
        <f t="shared" si="1"/>
        <v>0</v>
      </c>
      <c r="U23" s="51">
        <f t="shared" si="1"/>
        <v>0</v>
      </c>
      <c r="V23" s="51">
        <f t="shared" si="1"/>
        <v>0</v>
      </c>
      <c r="W23" s="51">
        <f t="shared" si="1"/>
        <v>0</v>
      </c>
      <c r="X23" s="51">
        <f t="shared" si="1"/>
        <v>0</v>
      </c>
      <c r="Y23" s="51">
        <f t="shared" si="2"/>
        <v>0</v>
      </c>
      <c r="Z23" s="49"/>
      <c r="AA23" s="49"/>
      <c r="AB23" s="15"/>
      <c r="AC23" s="15"/>
      <c r="AD23" s="15"/>
      <c r="AE23" s="15"/>
    </row>
    <row r="24" spans="1:31" x14ac:dyDescent="0.25">
      <c r="A24" s="14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205"/>
      <c r="O24" s="47"/>
      <c r="P24" s="50"/>
      <c r="Q24" s="50"/>
      <c r="R24" s="50"/>
      <c r="S24" s="50"/>
      <c r="T24" s="51">
        <f t="shared" ref="T24:X35" si="3">IF($N24="Pending",0,$N24*O24)</f>
        <v>0</v>
      </c>
      <c r="U24" s="51">
        <f t="shared" si="3"/>
        <v>0</v>
      </c>
      <c r="V24" s="51">
        <f t="shared" si="3"/>
        <v>0</v>
      </c>
      <c r="W24" s="51">
        <f t="shared" si="3"/>
        <v>0</v>
      </c>
      <c r="X24" s="51">
        <f t="shared" si="3"/>
        <v>0</v>
      </c>
      <c r="Y24" s="51">
        <f t="shared" si="2"/>
        <v>0</v>
      </c>
      <c r="Z24" s="49"/>
      <c r="AA24" s="49"/>
      <c r="AB24" s="15"/>
      <c r="AC24" s="15"/>
      <c r="AD24" s="15"/>
      <c r="AE24" s="15"/>
    </row>
    <row r="25" spans="1:31" x14ac:dyDescent="0.25">
      <c r="A25" s="143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205"/>
      <c r="O25" s="47"/>
      <c r="P25" s="50"/>
      <c r="Q25" s="50"/>
      <c r="R25" s="50"/>
      <c r="S25" s="50"/>
      <c r="T25" s="51">
        <f t="shared" si="3"/>
        <v>0</v>
      </c>
      <c r="U25" s="51">
        <f t="shared" si="3"/>
        <v>0</v>
      </c>
      <c r="V25" s="51">
        <f t="shared" si="3"/>
        <v>0</v>
      </c>
      <c r="W25" s="51">
        <f t="shared" si="3"/>
        <v>0</v>
      </c>
      <c r="X25" s="51">
        <f t="shared" si="3"/>
        <v>0</v>
      </c>
      <c r="Y25" s="51">
        <f t="shared" si="2"/>
        <v>0</v>
      </c>
      <c r="Z25" s="49"/>
      <c r="AA25" s="49"/>
      <c r="AB25" s="15"/>
      <c r="AC25" s="15"/>
      <c r="AD25" s="15"/>
      <c r="AE25" s="15"/>
    </row>
    <row r="26" spans="1:31" x14ac:dyDescent="0.25">
      <c r="A26" s="14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205"/>
      <c r="O26" s="47"/>
      <c r="P26" s="50"/>
      <c r="Q26" s="50"/>
      <c r="R26" s="50"/>
      <c r="S26" s="50"/>
      <c r="T26" s="51">
        <f t="shared" si="3"/>
        <v>0</v>
      </c>
      <c r="U26" s="51">
        <f t="shared" si="3"/>
        <v>0</v>
      </c>
      <c r="V26" s="51">
        <f t="shared" si="3"/>
        <v>0</v>
      </c>
      <c r="W26" s="51">
        <f t="shared" si="3"/>
        <v>0</v>
      </c>
      <c r="X26" s="51">
        <f t="shared" si="3"/>
        <v>0</v>
      </c>
      <c r="Y26" s="51">
        <f t="shared" si="2"/>
        <v>0</v>
      </c>
      <c r="Z26" s="49"/>
      <c r="AA26" s="49"/>
      <c r="AB26" s="15"/>
      <c r="AC26" s="15"/>
      <c r="AD26" s="15"/>
      <c r="AE26" s="15"/>
    </row>
    <row r="27" spans="1:31" x14ac:dyDescent="0.25">
      <c r="A27" s="14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205"/>
      <c r="O27" s="47"/>
      <c r="P27" s="50"/>
      <c r="Q27" s="50"/>
      <c r="R27" s="50"/>
      <c r="S27" s="50"/>
      <c r="T27" s="51">
        <f t="shared" si="3"/>
        <v>0</v>
      </c>
      <c r="U27" s="51">
        <f t="shared" si="3"/>
        <v>0</v>
      </c>
      <c r="V27" s="51">
        <f t="shared" si="3"/>
        <v>0</v>
      </c>
      <c r="W27" s="51">
        <f t="shared" si="3"/>
        <v>0</v>
      </c>
      <c r="X27" s="51">
        <f t="shared" si="3"/>
        <v>0</v>
      </c>
      <c r="Y27" s="51">
        <f t="shared" si="2"/>
        <v>0</v>
      </c>
      <c r="Z27" s="49"/>
      <c r="AA27" s="49"/>
      <c r="AB27" s="15"/>
      <c r="AC27" s="15"/>
      <c r="AD27" s="15"/>
      <c r="AE27" s="15"/>
    </row>
    <row r="28" spans="1:31" x14ac:dyDescent="0.25">
      <c r="A28" s="14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205"/>
      <c r="O28" s="47"/>
      <c r="P28" s="50"/>
      <c r="Q28" s="50"/>
      <c r="R28" s="50"/>
      <c r="S28" s="50"/>
      <c r="T28" s="51">
        <f t="shared" si="3"/>
        <v>0</v>
      </c>
      <c r="U28" s="51">
        <f t="shared" si="3"/>
        <v>0</v>
      </c>
      <c r="V28" s="51">
        <f t="shared" si="3"/>
        <v>0</v>
      </c>
      <c r="W28" s="51">
        <f t="shared" si="3"/>
        <v>0</v>
      </c>
      <c r="X28" s="51">
        <f t="shared" si="3"/>
        <v>0</v>
      </c>
      <c r="Y28" s="51">
        <f t="shared" si="2"/>
        <v>0</v>
      </c>
      <c r="Z28" s="49"/>
      <c r="AA28" s="49"/>
      <c r="AB28" s="15"/>
      <c r="AC28" s="15"/>
      <c r="AD28" s="15"/>
      <c r="AE28" s="15"/>
    </row>
    <row r="29" spans="1:31" x14ac:dyDescent="0.25">
      <c r="A29" s="14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205"/>
      <c r="O29" s="47"/>
      <c r="P29" s="50"/>
      <c r="Q29" s="50"/>
      <c r="R29" s="50"/>
      <c r="S29" s="50"/>
      <c r="T29" s="51">
        <f t="shared" si="3"/>
        <v>0</v>
      </c>
      <c r="U29" s="51">
        <f t="shared" si="3"/>
        <v>0</v>
      </c>
      <c r="V29" s="51">
        <f t="shared" si="3"/>
        <v>0</v>
      </c>
      <c r="W29" s="51">
        <f t="shared" si="3"/>
        <v>0</v>
      </c>
      <c r="X29" s="51">
        <f t="shared" si="3"/>
        <v>0</v>
      </c>
      <c r="Y29" s="51">
        <f t="shared" si="2"/>
        <v>0</v>
      </c>
      <c r="Z29" s="49"/>
      <c r="AA29" s="49"/>
      <c r="AB29" s="15"/>
      <c r="AC29" s="15"/>
      <c r="AD29" s="15"/>
      <c r="AE29" s="15"/>
    </row>
    <row r="30" spans="1:31" x14ac:dyDescent="0.25">
      <c r="A30" s="14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205"/>
      <c r="O30" s="47"/>
      <c r="P30" s="50"/>
      <c r="Q30" s="50"/>
      <c r="R30" s="50"/>
      <c r="S30" s="50"/>
      <c r="T30" s="51">
        <f t="shared" si="3"/>
        <v>0</v>
      </c>
      <c r="U30" s="51">
        <f t="shared" si="3"/>
        <v>0</v>
      </c>
      <c r="V30" s="51">
        <f t="shared" si="3"/>
        <v>0</v>
      </c>
      <c r="W30" s="51">
        <f t="shared" si="3"/>
        <v>0</v>
      </c>
      <c r="X30" s="51">
        <f t="shared" si="3"/>
        <v>0</v>
      </c>
      <c r="Y30" s="51">
        <f t="shared" si="2"/>
        <v>0</v>
      </c>
      <c r="Z30" s="49"/>
      <c r="AA30" s="49"/>
      <c r="AB30" s="15"/>
      <c r="AC30" s="15"/>
      <c r="AD30" s="15"/>
      <c r="AE30" s="15"/>
    </row>
    <row r="31" spans="1:31" x14ac:dyDescent="0.25">
      <c r="A31" s="14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205"/>
      <c r="O31" s="47"/>
      <c r="P31" s="50"/>
      <c r="Q31" s="50"/>
      <c r="R31" s="50"/>
      <c r="S31" s="50"/>
      <c r="T31" s="51">
        <f t="shared" si="3"/>
        <v>0</v>
      </c>
      <c r="U31" s="51">
        <f t="shared" si="3"/>
        <v>0</v>
      </c>
      <c r="V31" s="51">
        <f t="shared" si="3"/>
        <v>0</v>
      </c>
      <c r="W31" s="51">
        <f t="shared" si="3"/>
        <v>0</v>
      </c>
      <c r="X31" s="51">
        <f t="shared" si="3"/>
        <v>0</v>
      </c>
      <c r="Y31" s="51">
        <f t="shared" si="2"/>
        <v>0</v>
      </c>
      <c r="Z31" s="49"/>
      <c r="AA31" s="49"/>
      <c r="AB31" s="15"/>
      <c r="AC31" s="15"/>
      <c r="AD31" s="15"/>
      <c r="AE31" s="15"/>
    </row>
    <row r="32" spans="1:31" x14ac:dyDescent="0.25">
      <c r="A32" s="14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205"/>
      <c r="O32" s="47"/>
      <c r="P32" s="50"/>
      <c r="Q32" s="50"/>
      <c r="R32" s="50"/>
      <c r="S32" s="50"/>
      <c r="T32" s="51">
        <f t="shared" si="3"/>
        <v>0</v>
      </c>
      <c r="U32" s="51">
        <f t="shared" si="3"/>
        <v>0</v>
      </c>
      <c r="V32" s="51">
        <f t="shared" si="3"/>
        <v>0</v>
      </c>
      <c r="W32" s="51">
        <f t="shared" si="3"/>
        <v>0</v>
      </c>
      <c r="X32" s="51">
        <f t="shared" si="3"/>
        <v>0</v>
      </c>
      <c r="Y32" s="51">
        <f t="shared" si="2"/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205"/>
      <c r="O33" s="47"/>
      <c r="P33" s="50"/>
      <c r="Q33" s="50"/>
      <c r="R33" s="50"/>
      <c r="S33" s="50"/>
      <c r="T33" s="51">
        <f t="shared" si="3"/>
        <v>0</v>
      </c>
      <c r="U33" s="51">
        <f t="shared" si="3"/>
        <v>0</v>
      </c>
      <c r="V33" s="51">
        <f t="shared" si="3"/>
        <v>0</v>
      </c>
      <c r="W33" s="51">
        <f t="shared" si="3"/>
        <v>0</v>
      </c>
      <c r="X33" s="51">
        <f t="shared" si="3"/>
        <v>0</v>
      </c>
      <c r="Y33" s="51">
        <f t="shared" si="2"/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205"/>
      <c r="O34" s="47"/>
      <c r="P34" s="50"/>
      <c r="Q34" s="50"/>
      <c r="R34" s="50"/>
      <c r="S34" s="50"/>
      <c r="T34" s="51">
        <f t="shared" si="3"/>
        <v>0</v>
      </c>
      <c r="U34" s="51">
        <f t="shared" si="3"/>
        <v>0</v>
      </c>
      <c r="V34" s="51">
        <f t="shared" si="3"/>
        <v>0</v>
      </c>
      <c r="W34" s="51">
        <f t="shared" si="3"/>
        <v>0</v>
      </c>
      <c r="X34" s="51">
        <f t="shared" si="3"/>
        <v>0</v>
      </c>
      <c r="Y34" s="51">
        <f t="shared" si="2"/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205"/>
      <c r="O35" s="47"/>
      <c r="P35" s="50"/>
      <c r="Q35" s="50"/>
      <c r="R35" s="50"/>
      <c r="S35" s="50"/>
      <c r="T35" s="51">
        <f t="shared" si="3"/>
        <v>0</v>
      </c>
      <c r="U35" s="51">
        <f t="shared" si="3"/>
        <v>0</v>
      </c>
      <c r="V35" s="51">
        <f t="shared" si="3"/>
        <v>0</v>
      </c>
      <c r="W35" s="51">
        <f t="shared" si="3"/>
        <v>0</v>
      </c>
      <c r="X35" s="51">
        <f t="shared" si="3"/>
        <v>0</v>
      </c>
      <c r="Y35" s="51">
        <f t="shared" si="2"/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7"/>
      <c r="P36" s="50"/>
      <c r="Q36" s="50"/>
      <c r="R36" s="50"/>
      <c r="S36" s="50"/>
      <c r="T36" s="51">
        <f t="shared" ref="T36:X74" si="4">IF($N36="Pending",0,$N36*O36)</f>
        <v>0</v>
      </c>
      <c r="U36" s="51">
        <f t="shared" si="4"/>
        <v>0</v>
      </c>
      <c r="V36" s="51">
        <f t="shared" si="4"/>
        <v>0</v>
      </c>
      <c r="W36" s="51">
        <f t="shared" si="4"/>
        <v>0</v>
      </c>
      <c r="X36" s="51">
        <f t="shared" si="4"/>
        <v>0</v>
      </c>
      <c r="Y36" s="51">
        <f t="shared" ref="Y36:Y70" si="5">SUM(T36:X36)</f>
        <v>0</v>
      </c>
      <c r="Z36" s="49"/>
      <c r="AA36" s="49"/>
      <c r="AB36" s="15"/>
      <c r="AC36" s="15"/>
      <c r="AD36" s="15"/>
      <c r="AE36" s="15"/>
    </row>
    <row r="37" spans="1:31" x14ac:dyDescent="0.25">
      <c r="A37" s="143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7"/>
      <c r="P37" s="50"/>
      <c r="Q37" s="50"/>
      <c r="R37" s="50"/>
      <c r="S37" s="50"/>
      <c r="T37" s="51">
        <f t="shared" si="4"/>
        <v>0</v>
      </c>
      <c r="U37" s="51">
        <f t="shared" si="4"/>
        <v>0</v>
      </c>
      <c r="V37" s="51">
        <f t="shared" si="4"/>
        <v>0</v>
      </c>
      <c r="W37" s="51">
        <f t="shared" si="4"/>
        <v>0</v>
      </c>
      <c r="X37" s="51">
        <f t="shared" si="4"/>
        <v>0</v>
      </c>
      <c r="Y37" s="51">
        <f t="shared" si="5"/>
        <v>0</v>
      </c>
      <c r="Z37" s="49"/>
      <c r="AA37" s="49"/>
      <c r="AB37" s="15"/>
      <c r="AC37" s="15"/>
      <c r="AD37" s="15"/>
      <c r="AE37" s="15"/>
    </row>
    <row r="38" spans="1:31" x14ac:dyDescent="0.25">
      <c r="A38" s="14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7"/>
      <c r="P38" s="50"/>
      <c r="Q38" s="50"/>
      <c r="R38" s="50"/>
      <c r="S38" s="50"/>
      <c r="T38" s="51">
        <f t="shared" si="4"/>
        <v>0</v>
      </c>
      <c r="U38" s="51">
        <f t="shared" si="4"/>
        <v>0</v>
      </c>
      <c r="V38" s="51">
        <f t="shared" si="4"/>
        <v>0</v>
      </c>
      <c r="W38" s="51">
        <f t="shared" si="4"/>
        <v>0</v>
      </c>
      <c r="X38" s="51">
        <f t="shared" si="4"/>
        <v>0</v>
      </c>
      <c r="Y38" s="51">
        <f t="shared" si="5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7"/>
      <c r="P39" s="50"/>
      <c r="Q39" s="50"/>
      <c r="R39" s="50"/>
      <c r="S39" s="50"/>
      <c r="T39" s="51">
        <f t="shared" si="4"/>
        <v>0</v>
      </c>
      <c r="U39" s="51">
        <f t="shared" si="4"/>
        <v>0</v>
      </c>
      <c r="V39" s="51">
        <f t="shared" si="4"/>
        <v>0</v>
      </c>
      <c r="W39" s="51">
        <f t="shared" si="4"/>
        <v>0</v>
      </c>
      <c r="X39" s="51">
        <f t="shared" si="4"/>
        <v>0</v>
      </c>
      <c r="Y39" s="51">
        <f t="shared" si="5"/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7"/>
      <c r="P40" s="50"/>
      <c r="Q40" s="50"/>
      <c r="R40" s="50"/>
      <c r="S40" s="50"/>
      <c r="T40" s="51">
        <f t="shared" si="4"/>
        <v>0</v>
      </c>
      <c r="U40" s="51">
        <f t="shared" si="4"/>
        <v>0</v>
      </c>
      <c r="V40" s="51">
        <f t="shared" si="4"/>
        <v>0</v>
      </c>
      <c r="W40" s="51">
        <f t="shared" si="4"/>
        <v>0</v>
      </c>
      <c r="X40" s="51">
        <f t="shared" si="4"/>
        <v>0</v>
      </c>
      <c r="Y40" s="51">
        <f t="shared" si="5"/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7"/>
      <c r="P41" s="50"/>
      <c r="Q41" s="50"/>
      <c r="R41" s="50"/>
      <c r="S41" s="50"/>
      <c r="T41" s="51">
        <f t="shared" si="4"/>
        <v>0</v>
      </c>
      <c r="U41" s="51">
        <f t="shared" si="4"/>
        <v>0</v>
      </c>
      <c r="V41" s="51">
        <f t="shared" si="4"/>
        <v>0</v>
      </c>
      <c r="W41" s="51">
        <f t="shared" si="4"/>
        <v>0</v>
      </c>
      <c r="X41" s="51">
        <f t="shared" si="4"/>
        <v>0</v>
      </c>
      <c r="Y41" s="51">
        <f t="shared" si="5"/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7"/>
      <c r="P42" s="50"/>
      <c r="Q42" s="50"/>
      <c r="R42" s="50"/>
      <c r="S42" s="50"/>
      <c r="T42" s="51">
        <f t="shared" si="4"/>
        <v>0</v>
      </c>
      <c r="U42" s="51">
        <f t="shared" si="4"/>
        <v>0</v>
      </c>
      <c r="V42" s="51">
        <f t="shared" si="4"/>
        <v>0</v>
      </c>
      <c r="W42" s="51">
        <f t="shared" si="4"/>
        <v>0</v>
      </c>
      <c r="X42" s="51">
        <f t="shared" si="4"/>
        <v>0</v>
      </c>
      <c r="Y42" s="51">
        <f t="shared" si="5"/>
        <v>0</v>
      </c>
      <c r="Z42" s="49"/>
      <c r="AA42" s="49"/>
      <c r="AB42" s="15"/>
      <c r="AC42" s="15"/>
      <c r="AD42" s="15"/>
      <c r="AE42" s="15"/>
    </row>
    <row r="43" spans="1:31" x14ac:dyDescent="0.25">
      <c r="A43" s="143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7"/>
      <c r="P43" s="50"/>
      <c r="Q43" s="50"/>
      <c r="R43" s="50"/>
      <c r="S43" s="50"/>
      <c r="T43" s="51">
        <f t="shared" si="4"/>
        <v>0</v>
      </c>
      <c r="U43" s="51">
        <f t="shared" si="4"/>
        <v>0</v>
      </c>
      <c r="V43" s="51">
        <f t="shared" si="4"/>
        <v>0</v>
      </c>
      <c r="W43" s="51">
        <f t="shared" si="4"/>
        <v>0</v>
      </c>
      <c r="X43" s="51">
        <f t="shared" si="4"/>
        <v>0</v>
      </c>
      <c r="Y43" s="51">
        <f t="shared" si="5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7"/>
      <c r="P44" s="50"/>
      <c r="Q44" s="50"/>
      <c r="R44" s="50"/>
      <c r="S44" s="50"/>
      <c r="T44" s="51">
        <f t="shared" si="4"/>
        <v>0</v>
      </c>
      <c r="U44" s="51">
        <f t="shared" si="4"/>
        <v>0</v>
      </c>
      <c r="V44" s="51">
        <f t="shared" si="4"/>
        <v>0</v>
      </c>
      <c r="W44" s="51">
        <f t="shared" si="4"/>
        <v>0</v>
      </c>
      <c r="X44" s="51">
        <f t="shared" si="4"/>
        <v>0</v>
      </c>
      <c r="Y44" s="51">
        <f t="shared" si="5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7"/>
      <c r="P45" s="50"/>
      <c r="Q45" s="50"/>
      <c r="R45" s="50"/>
      <c r="S45" s="50"/>
      <c r="T45" s="51">
        <f t="shared" si="4"/>
        <v>0</v>
      </c>
      <c r="U45" s="51">
        <f t="shared" si="4"/>
        <v>0</v>
      </c>
      <c r="V45" s="51">
        <f t="shared" si="4"/>
        <v>0</v>
      </c>
      <c r="W45" s="51">
        <f t="shared" si="4"/>
        <v>0</v>
      </c>
      <c r="X45" s="51">
        <f t="shared" si="4"/>
        <v>0</v>
      </c>
      <c r="Y45" s="51">
        <f t="shared" si="5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7"/>
      <c r="P46" s="50"/>
      <c r="Q46" s="50"/>
      <c r="R46" s="50"/>
      <c r="S46" s="50"/>
      <c r="T46" s="51">
        <f t="shared" si="4"/>
        <v>0</v>
      </c>
      <c r="U46" s="51">
        <f t="shared" si="4"/>
        <v>0</v>
      </c>
      <c r="V46" s="51">
        <f t="shared" si="4"/>
        <v>0</v>
      </c>
      <c r="W46" s="51">
        <f t="shared" si="4"/>
        <v>0</v>
      </c>
      <c r="X46" s="51">
        <f t="shared" si="4"/>
        <v>0</v>
      </c>
      <c r="Y46" s="51">
        <f t="shared" si="5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7"/>
      <c r="P47" s="50"/>
      <c r="Q47" s="50"/>
      <c r="R47" s="50"/>
      <c r="S47" s="50"/>
      <c r="T47" s="51">
        <f t="shared" si="4"/>
        <v>0</v>
      </c>
      <c r="U47" s="51">
        <f t="shared" si="4"/>
        <v>0</v>
      </c>
      <c r="V47" s="51">
        <f t="shared" si="4"/>
        <v>0</v>
      </c>
      <c r="W47" s="51">
        <f t="shared" si="4"/>
        <v>0</v>
      </c>
      <c r="X47" s="51">
        <f t="shared" si="4"/>
        <v>0</v>
      </c>
      <c r="Y47" s="51">
        <f t="shared" si="5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7"/>
      <c r="P48" s="50"/>
      <c r="Q48" s="50"/>
      <c r="R48" s="50"/>
      <c r="S48" s="50"/>
      <c r="T48" s="51">
        <f t="shared" si="4"/>
        <v>0</v>
      </c>
      <c r="U48" s="51">
        <f t="shared" si="4"/>
        <v>0</v>
      </c>
      <c r="V48" s="51">
        <f t="shared" si="4"/>
        <v>0</v>
      </c>
      <c r="W48" s="51">
        <f t="shared" si="4"/>
        <v>0</v>
      </c>
      <c r="X48" s="51">
        <f t="shared" si="4"/>
        <v>0</v>
      </c>
      <c r="Y48" s="51">
        <f t="shared" si="5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7"/>
      <c r="P49" s="50"/>
      <c r="Q49" s="50"/>
      <c r="R49" s="50"/>
      <c r="S49" s="50"/>
      <c r="T49" s="51">
        <f t="shared" si="4"/>
        <v>0</v>
      </c>
      <c r="U49" s="51">
        <f t="shared" si="4"/>
        <v>0</v>
      </c>
      <c r="V49" s="51">
        <f t="shared" si="4"/>
        <v>0</v>
      </c>
      <c r="W49" s="51">
        <f t="shared" si="4"/>
        <v>0</v>
      </c>
      <c r="X49" s="51">
        <f t="shared" si="4"/>
        <v>0</v>
      </c>
      <c r="Y49" s="51">
        <f t="shared" si="5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7"/>
      <c r="P50" s="50"/>
      <c r="Q50" s="50"/>
      <c r="R50" s="50"/>
      <c r="S50" s="50"/>
      <c r="T50" s="51">
        <f t="shared" si="4"/>
        <v>0</v>
      </c>
      <c r="U50" s="51">
        <f t="shared" si="4"/>
        <v>0</v>
      </c>
      <c r="V50" s="51">
        <f t="shared" si="4"/>
        <v>0</v>
      </c>
      <c r="W50" s="51">
        <f t="shared" si="4"/>
        <v>0</v>
      </c>
      <c r="X50" s="51">
        <f t="shared" si="4"/>
        <v>0</v>
      </c>
      <c r="Y50" s="51">
        <f t="shared" si="5"/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7"/>
      <c r="P51" s="50"/>
      <c r="Q51" s="50"/>
      <c r="R51" s="50"/>
      <c r="S51" s="50"/>
      <c r="T51" s="51">
        <f t="shared" si="4"/>
        <v>0</v>
      </c>
      <c r="U51" s="51">
        <f t="shared" si="4"/>
        <v>0</v>
      </c>
      <c r="V51" s="51">
        <f t="shared" si="4"/>
        <v>0</v>
      </c>
      <c r="W51" s="51">
        <f t="shared" si="4"/>
        <v>0</v>
      </c>
      <c r="X51" s="51">
        <f t="shared" si="4"/>
        <v>0</v>
      </c>
      <c r="Y51" s="51">
        <f t="shared" si="5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7"/>
      <c r="P52" s="50"/>
      <c r="Q52" s="50"/>
      <c r="R52" s="50"/>
      <c r="S52" s="50"/>
      <c r="T52" s="51">
        <f t="shared" si="4"/>
        <v>0</v>
      </c>
      <c r="U52" s="51">
        <f t="shared" si="4"/>
        <v>0</v>
      </c>
      <c r="V52" s="51">
        <f t="shared" si="4"/>
        <v>0</v>
      </c>
      <c r="W52" s="51">
        <f t="shared" si="4"/>
        <v>0</v>
      </c>
      <c r="X52" s="51">
        <f t="shared" si="4"/>
        <v>0</v>
      </c>
      <c r="Y52" s="51">
        <f t="shared" si="5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7"/>
      <c r="P53" s="50"/>
      <c r="Q53" s="50"/>
      <c r="R53" s="50"/>
      <c r="S53" s="50"/>
      <c r="T53" s="51">
        <f t="shared" si="4"/>
        <v>0</v>
      </c>
      <c r="U53" s="51">
        <f t="shared" si="4"/>
        <v>0</v>
      </c>
      <c r="V53" s="51">
        <f t="shared" si="4"/>
        <v>0</v>
      </c>
      <c r="W53" s="51">
        <f t="shared" si="4"/>
        <v>0</v>
      </c>
      <c r="X53" s="51">
        <f t="shared" si="4"/>
        <v>0</v>
      </c>
      <c r="Y53" s="51">
        <f t="shared" si="5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7"/>
      <c r="P54" s="50"/>
      <c r="Q54" s="50"/>
      <c r="R54" s="50"/>
      <c r="S54" s="50"/>
      <c r="T54" s="51">
        <f t="shared" si="4"/>
        <v>0</v>
      </c>
      <c r="U54" s="51">
        <f t="shared" si="4"/>
        <v>0</v>
      </c>
      <c r="V54" s="51">
        <f t="shared" si="4"/>
        <v>0</v>
      </c>
      <c r="W54" s="51">
        <f t="shared" si="4"/>
        <v>0</v>
      </c>
      <c r="X54" s="51">
        <f t="shared" si="4"/>
        <v>0</v>
      </c>
      <c r="Y54" s="51">
        <f t="shared" si="5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7"/>
      <c r="P55" s="50"/>
      <c r="Q55" s="50"/>
      <c r="R55" s="50"/>
      <c r="S55" s="50"/>
      <c r="T55" s="51">
        <f t="shared" si="4"/>
        <v>0</v>
      </c>
      <c r="U55" s="51">
        <f t="shared" si="4"/>
        <v>0</v>
      </c>
      <c r="V55" s="51">
        <f t="shared" si="4"/>
        <v>0</v>
      </c>
      <c r="W55" s="51">
        <f t="shared" si="4"/>
        <v>0</v>
      </c>
      <c r="X55" s="51">
        <f t="shared" si="4"/>
        <v>0</v>
      </c>
      <c r="Y55" s="51">
        <f t="shared" si="5"/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7"/>
      <c r="P56" s="50"/>
      <c r="Q56" s="50"/>
      <c r="R56" s="50"/>
      <c r="S56" s="50"/>
      <c r="T56" s="51">
        <f t="shared" si="4"/>
        <v>0</v>
      </c>
      <c r="U56" s="51">
        <f t="shared" si="4"/>
        <v>0</v>
      </c>
      <c r="V56" s="51">
        <f t="shared" si="4"/>
        <v>0</v>
      </c>
      <c r="W56" s="51">
        <f t="shared" si="4"/>
        <v>0</v>
      </c>
      <c r="X56" s="51">
        <f t="shared" si="4"/>
        <v>0</v>
      </c>
      <c r="Y56" s="51">
        <f t="shared" si="5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7"/>
      <c r="P57" s="50"/>
      <c r="Q57" s="50"/>
      <c r="R57" s="50"/>
      <c r="S57" s="50"/>
      <c r="T57" s="51">
        <f t="shared" si="4"/>
        <v>0</v>
      </c>
      <c r="U57" s="51">
        <f t="shared" si="4"/>
        <v>0</v>
      </c>
      <c r="V57" s="51">
        <f t="shared" si="4"/>
        <v>0</v>
      </c>
      <c r="W57" s="51">
        <f t="shared" si="4"/>
        <v>0</v>
      </c>
      <c r="X57" s="51">
        <f t="shared" si="4"/>
        <v>0</v>
      </c>
      <c r="Y57" s="51">
        <f t="shared" si="5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7"/>
      <c r="P58" s="50"/>
      <c r="Q58" s="50"/>
      <c r="R58" s="50"/>
      <c r="S58" s="50"/>
      <c r="T58" s="51">
        <f t="shared" si="4"/>
        <v>0</v>
      </c>
      <c r="U58" s="51">
        <f t="shared" si="4"/>
        <v>0</v>
      </c>
      <c r="V58" s="51">
        <f t="shared" si="4"/>
        <v>0</v>
      </c>
      <c r="W58" s="51">
        <f t="shared" si="4"/>
        <v>0</v>
      </c>
      <c r="X58" s="51">
        <f t="shared" si="4"/>
        <v>0</v>
      </c>
      <c r="Y58" s="51">
        <f t="shared" si="5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7"/>
      <c r="P59" s="50"/>
      <c r="Q59" s="50"/>
      <c r="R59" s="50"/>
      <c r="S59" s="50"/>
      <c r="T59" s="51">
        <f t="shared" si="4"/>
        <v>0</v>
      </c>
      <c r="U59" s="51">
        <f t="shared" si="4"/>
        <v>0</v>
      </c>
      <c r="V59" s="51">
        <f t="shared" si="4"/>
        <v>0</v>
      </c>
      <c r="W59" s="51">
        <f t="shared" si="4"/>
        <v>0</v>
      </c>
      <c r="X59" s="51">
        <f t="shared" si="4"/>
        <v>0</v>
      </c>
      <c r="Y59" s="51">
        <f t="shared" si="5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7"/>
      <c r="P60" s="50"/>
      <c r="Q60" s="50"/>
      <c r="R60" s="50"/>
      <c r="S60" s="50"/>
      <c r="T60" s="51">
        <f t="shared" si="4"/>
        <v>0</v>
      </c>
      <c r="U60" s="51">
        <f t="shared" si="4"/>
        <v>0</v>
      </c>
      <c r="V60" s="51">
        <f t="shared" si="4"/>
        <v>0</v>
      </c>
      <c r="W60" s="51">
        <f t="shared" si="4"/>
        <v>0</v>
      </c>
      <c r="X60" s="51">
        <f t="shared" si="4"/>
        <v>0</v>
      </c>
      <c r="Y60" s="51">
        <f t="shared" si="5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7"/>
      <c r="P61" s="50"/>
      <c r="Q61" s="50"/>
      <c r="R61" s="50"/>
      <c r="S61" s="50"/>
      <c r="T61" s="51">
        <f t="shared" si="4"/>
        <v>0</v>
      </c>
      <c r="U61" s="51">
        <f t="shared" si="4"/>
        <v>0</v>
      </c>
      <c r="V61" s="51">
        <f t="shared" si="4"/>
        <v>0</v>
      </c>
      <c r="W61" s="51">
        <f t="shared" si="4"/>
        <v>0</v>
      </c>
      <c r="X61" s="51">
        <f t="shared" si="4"/>
        <v>0</v>
      </c>
      <c r="Y61" s="51">
        <f t="shared" si="5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7"/>
      <c r="P62" s="50"/>
      <c r="Q62" s="50"/>
      <c r="R62" s="50"/>
      <c r="S62" s="50"/>
      <c r="T62" s="51">
        <f t="shared" si="4"/>
        <v>0</v>
      </c>
      <c r="U62" s="51">
        <f t="shared" si="4"/>
        <v>0</v>
      </c>
      <c r="V62" s="51">
        <f t="shared" si="4"/>
        <v>0</v>
      </c>
      <c r="W62" s="51">
        <f t="shared" si="4"/>
        <v>0</v>
      </c>
      <c r="X62" s="51">
        <f t="shared" si="4"/>
        <v>0</v>
      </c>
      <c r="Y62" s="51">
        <f t="shared" si="5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7"/>
      <c r="P63" s="50"/>
      <c r="Q63" s="50"/>
      <c r="R63" s="50"/>
      <c r="S63" s="50"/>
      <c r="T63" s="51">
        <f t="shared" si="4"/>
        <v>0</v>
      </c>
      <c r="U63" s="51">
        <f t="shared" si="4"/>
        <v>0</v>
      </c>
      <c r="V63" s="51">
        <f t="shared" si="4"/>
        <v>0</v>
      </c>
      <c r="W63" s="51">
        <f t="shared" si="4"/>
        <v>0</v>
      </c>
      <c r="X63" s="51">
        <f t="shared" si="4"/>
        <v>0</v>
      </c>
      <c r="Y63" s="51">
        <f t="shared" si="5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7"/>
      <c r="P64" s="50"/>
      <c r="Q64" s="50"/>
      <c r="R64" s="50"/>
      <c r="S64" s="50"/>
      <c r="T64" s="51">
        <f t="shared" si="4"/>
        <v>0</v>
      </c>
      <c r="U64" s="51">
        <f t="shared" si="4"/>
        <v>0</v>
      </c>
      <c r="V64" s="51">
        <f t="shared" si="4"/>
        <v>0</v>
      </c>
      <c r="W64" s="51">
        <f t="shared" si="4"/>
        <v>0</v>
      </c>
      <c r="X64" s="51">
        <f t="shared" si="4"/>
        <v>0</v>
      </c>
      <c r="Y64" s="51">
        <f t="shared" si="5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7"/>
      <c r="P65" s="50"/>
      <c r="Q65" s="50"/>
      <c r="R65" s="50"/>
      <c r="S65" s="50"/>
      <c r="T65" s="51">
        <f t="shared" si="4"/>
        <v>0</v>
      </c>
      <c r="U65" s="51">
        <f t="shared" si="4"/>
        <v>0</v>
      </c>
      <c r="V65" s="51">
        <f t="shared" si="4"/>
        <v>0</v>
      </c>
      <c r="W65" s="51">
        <f t="shared" si="4"/>
        <v>0</v>
      </c>
      <c r="X65" s="51">
        <f t="shared" si="4"/>
        <v>0</v>
      </c>
      <c r="Y65" s="51">
        <f t="shared" si="5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7"/>
      <c r="P66" s="50"/>
      <c r="Q66" s="50"/>
      <c r="R66" s="50"/>
      <c r="S66" s="50"/>
      <c r="T66" s="51">
        <f t="shared" si="4"/>
        <v>0</v>
      </c>
      <c r="U66" s="51">
        <f t="shared" si="4"/>
        <v>0</v>
      </c>
      <c r="V66" s="51">
        <f t="shared" si="4"/>
        <v>0</v>
      </c>
      <c r="W66" s="51">
        <f t="shared" si="4"/>
        <v>0</v>
      </c>
      <c r="X66" s="51">
        <f t="shared" si="4"/>
        <v>0</v>
      </c>
      <c r="Y66" s="51">
        <f t="shared" si="5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7"/>
      <c r="P67" s="50"/>
      <c r="Q67" s="50"/>
      <c r="R67" s="50"/>
      <c r="S67" s="50"/>
      <c r="T67" s="51">
        <f t="shared" si="4"/>
        <v>0</v>
      </c>
      <c r="U67" s="51">
        <f t="shared" si="4"/>
        <v>0</v>
      </c>
      <c r="V67" s="51">
        <f t="shared" si="4"/>
        <v>0</v>
      </c>
      <c r="W67" s="51">
        <f t="shared" si="4"/>
        <v>0</v>
      </c>
      <c r="X67" s="51">
        <f t="shared" si="4"/>
        <v>0</v>
      </c>
      <c r="Y67" s="51">
        <f t="shared" si="5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7"/>
      <c r="P68" s="50"/>
      <c r="Q68" s="50"/>
      <c r="R68" s="50"/>
      <c r="S68" s="50"/>
      <c r="T68" s="51">
        <f t="shared" si="4"/>
        <v>0</v>
      </c>
      <c r="U68" s="51">
        <f t="shared" si="4"/>
        <v>0</v>
      </c>
      <c r="V68" s="51">
        <f t="shared" si="4"/>
        <v>0</v>
      </c>
      <c r="W68" s="51">
        <f t="shared" si="4"/>
        <v>0</v>
      </c>
      <c r="X68" s="51">
        <f t="shared" si="4"/>
        <v>0</v>
      </c>
      <c r="Y68" s="51">
        <f t="shared" si="5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7"/>
      <c r="P69" s="50"/>
      <c r="Q69" s="50"/>
      <c r="R69" s="50"/>
      <c r="S69" s="50"/>
      <c r="T69" s="51">
        <f t="shared" si="4"/>
        <v>0</v>
      </c>
      <c r="U69" s="51">
        <f t="shared" si="4"/>
        <v>0</v>
      </c>
      <c r="V69" s="51">
        <f t="shared" si="4"/>
        <v>0</v>
      </c>
      <c r="W69" s="51">
        <f t="shared" si="4"/>
        <v>0</v>
      </c>
      <c r="X69" s="51">
        <f t="shared" si="4"/>
        <v>0</v>
      </c>
      <c r="Y69" s="51">
        <f t="shared" si="5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7"/>
      <c r="P70" s="50"/>
      <c r="Q70" s="50"/>
      <c r="R70" s="50"/>
      <c r="S70" s="50"/>
      <c r="T70" s="51">
        <f t="shared" si="4"/>
        <v>0</v>
      </c>
      <c r="U70" s="51">
        <f t="shared" si="4"/>
        <v>0</v>
      </c>
      <c r="V70" s="51">
        <f t="shared" si="4"/>
        <v>0</v>
      </c>
      <c r="W70" s="51">
        <f t="shared" si="4"/>
        <v>0</v>
      </c>
      <c r="X70" s="51">
        <f t="shared" si="4"/>
        <v>0</v>
      </c>
      <c r="Y70" s="51">
        <f t="shared" si="5"/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7"/>
      <c r="P71" s="50"/>
      <c r="Q71" s="50"/>
      <c r="R71" s="50"/>
      <c r="S71" s="50"/>
      <c r="T71" s="51">
        <f t="shared" si="4"/>
        <v>0</v>
      </c>
      <c r="U71" s="51">
        <f t="shared" si="4"/>
        <v>0</v>
      </c>
      <c r="V71" s="51">
        <f t="shared" si="4"/>
        <v>0</v>
      </c>
      <c r="W71" s="51">
        <f t="shared" si="4"/>
        <v>0</v>
      </c>
      <c r="X71" s="51">
        <f t="shared" si="4"/>
        <v>0</v>
      </c>
      <c r="Y71" s="51">
        <f t="shared" ref="Y71:Y106" si="6">SUM(T71:X71)</f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7"/>
      <c r="P72" s="50"/>
      <c r="Q72" s="50"/>
      <c r="R72" s="50"/>
      <c r="S72" s="50"/>
      <c r="T72" s="51">
        <f t="shared" si="4"/>
        <v>0</v>
      </c>
      <c r="U72" s="51">
        <f t="shared" si="4"/>
        <v>0</v>
      </c>
      <c r="V72" s="51">
        <f t="shared" si="4"/>
        <v>0</v>
      </c>
      <c r="W72" s="51">
        <f t="shared" si="4"/>
        <v>0</v>
      </c>
      <c r="X72" s="51">
        <f t="shared" si="4"/>
        <v>0</v>
      </c>
      <c r="Y72" s="51">
        <f t="shared" si="6"/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7"/>
      <c r="P73" s="50"/>
      <c r="Q73" s="50"/>
      <c r="R73" s="50"/>
      <c r="S73" s="50"/>
      <c r="T73" s="51">
        <f t="shared" si="4"/>
        <v>0</v>
      </c>
      <c r="U73" s="51">
        <f t="shared" si="4"/>
        <v>0</v>
      </c>
      <c r="V73" s="51">
        <f t="shared" si="4"/>
        <v>0</v>
      </c>
      <c r="W73" s="51">
        <f t="shared" si="4"/>
        <v>0</v>
      </c>
      <c r="X73" s="51">
        <f t="shared" si="4"/>
        <v>0</v>
      </c>
      <c r="Y73" s="51">
        <f t="shared" si="6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7"/>
      <c r="P74" s="50"/>
      <c r="Q74" s="50"/>
      <c r="R74" s="50"/>
      <c r="S74" s="50"/>
      <c r="T74" s="51">
        <f t="shared" si="4"/>
        <v>0</v>
      </c>
      <c r="U74" s="51">
        <f t="shared" si="4"/>
        <v>0</v>
      </c>
      <c r="V74" s="51">
        <f t="shared" si="4"/>
        <v>0</v>
      </c>
      <c r="W74" s="51">
        <f t="shared" si="4"/>
        <v>0</v>
      </c>
      <c r="X74" s="51">
        <f t="shared" si="4"/>
        <v>0</v>
      </c>
      <c r="Y74" s="51">
        <f t="shared" si="6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7"/>
      <c r="P75" s="50"/>
      <c r="Q75" s="50"/>
      <c r="R75" s="50"/>
      <c r="S75" s="50"/>
      <c r="T75" s="51">
        <f t="shared" ref="T75:X106" si="7">IF($N75="Pending",0,$N75*O75)</f>
        <v>0</v>
      </c>
      <c r="U75" s="51">
        <f t="shared" si="7"/>
        <v>0</v>
      </c>
      <c r="V75" s="51">
        <f t="shared" si="7"/>
        <v>0</v>
      </c>
      <c r="W75" s="51">
        <f t="shared" si="7"/>
        <v>0</v>
      </c>
      <c r="X75" s="51">
        <f t="shared" si="7"/>
        <v>0</v>
      </c>
      <c r="Y75" s="51">
        <f t="shared" si="6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7"/>
      <c r="P76" s="50"/>
      <c r="Q76" s="50"/>
      <c r="R76" s="50"/>
      <c r="S76" s="50"/>
      <c r="T76" s="51">
        <f t="shared" si="7"/>
        <v>0</v>
      </c>
      <c r="U76" s="51">
        <f t="shared" si="7"/>
        <v>0</v>
      </c>
      <c r="V76" s="51">
        <f t="shared" si="7"/>
        <v>0</v>
      </c>
      <c r="W76" s="51">
        <f t="shared" si="7"/>
        <v>0</v>
      </c>
      <c r="X76" s="51">
        <f t="shared" si="7"/>
        <v>0</v>
      </c>
      <c r="Y76" s="51">
        <f t="shared" si="6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7"/>
      <c r="P77" s="50"/>
      <c r="Q77" s="50"/>
      <c r="R77" s="50"/>
      <c r="S77" s="50"/>
      <c r="T77" s="51">
        <f t="shared" si="7"/>
        <v>0</v>
      </c>
      <c r="U77" s="51">
        <f t="shared" si="7"/>
        <v>0</v>
      </c>
      <c r="V77" s="51">
        <f t="shared" si="7"/>
        <v>0</v>
      </c>
      <c r="W77" s="51">
        <f t="shared" si="7"/>
        <v>0</v>
      </c>
      <c r="X77" s="51">
        <f t="shared" si="7"/>
        <v>0</v>
      </c>
      <c r="Y77" s="51">
        <f t="shared" si="6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7"/>
      <c r="P78" s="50"/>
      <c r="Q78" s="50"/>
      <c r="R78" s="50"/>
      <c r="S78" s="50"/>
      <c r="T78" s="51">
        <f t="shared" si="7"/>
        <v>0</v>
      </c>
      <c r="U78" s="51">
        <f t="shared" si="7"/>
        <v>0</v>
      </c>
      <c r="V78" s="51">
        <f t="shared" si="7"/>
        <v>0</v>
      </c>
      <c r="W78" s="51">
        <f t="shared" si="7"/>
        <v>0</v>
      </c>
      <c r="X78" s="51">
        <f t="shared" si="7"/>
        <v>0</v>
      </c>
      <c r="Y78" s="51">
        <f t="shared" si="6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7"/>
      <c r="P79" s="50"/>
      <c r="Q79" s="50"/>
      <c r="R79" s="50"/>
      <c r="S79" s="50"/>
      <c r="T79" s="51">
        <f t="shared" si="7"/>
        <v>0</v>
      </c>
      <c r="U79" s="51">
        <f t="shared" si="7"/>
        <v>0</v>
      </c>
      <c r="V79" s="51">
        <f t="shared" si="7"/>
        <v>0</v>
      </c>
      <c r="W79" s="51">
        <f t="shared" si="7"/>
        <v>0</v>
      </c>
      <c r="X79" s="51">
        <f t="shared" si="7"/>
        <v>0</v>
      </c>
      <c r="Y79" s="51">
        <f t="shared" si="6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7"/>
      <c r="P80" s="50"/>
      <c r="Q80" s="50"/>
      <c r="R80" s="50"/>
      <c r="S80" s="50"/>
      <c r="T80" s="51">
        <f t="shared" si="7"/>
        <v>0</v>
      </c>
      <c r="U80" s="51">
        <f t="shared" si="7"/>
        <v>0</v>
      </c>
      <c r="V80" s="51">
        <f t="shared" si="7"/>
        <v>0</v>
      </c>
      <c r="W80" s="51">
        <f t="shared" si="7"/>
        <v>0</v>
      </c>
      <c r="X80" s="51">
        <f t="shared" si="7"/>
        <v>0</v>
      </c>
      <c r="Y80" s="51">
        <f t="shared" si="6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7"/>
      <c r="P81" s="50"/>
      <c r="Q81" s="50"/>
      <c r="R81" s="50"/>
      <c r="S81" s="50"/>
      <c r="T81" s="51">
        <f t="shared" si="7"/>
        <v>0</v>
      </c>
      <c r="U81" s="51">
        <f t="shared" si="7"/>
        <v>0</v>
      </c>
      <c r="V81" s="51">
        <f t="shared" si="7"/>
        <v>0</v>
      </c>
      <c r="W81" s="51">
        <f t="shared" si="7"/>
        <v>0</v>
      </c>
      <c r="X81" s="51">
        <f t="shared" si="7"/>
        <v>0</v>
      </c>
      <c r="Y81" s="51">
        <f t="shared" si="6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7"/>
      <c r="P82" s="50"/>
      <c r="Q82" s="50"/>
      <c r="R82" s="50"/>
      <c r="S82" s="50"/>
      <c r="T82" s="51">
        <f t="shared" si="7"/>
        <v>0</v>
      </c>
      <c r="U82" s="51">
        <f t="shared" si="7"/>
        <v>0</v>
      </c>
      <c r="V82" s="51">
        <f t="shared" si="7"/>
        <v>0</v>
      </c>
      <c r="W82" s="51">
        <f t="shared" si="7"/>
        <v>0</v>
      </c>
      <c r="X82" s="51">
        <f t="shared" si="7"/>
        <v>0</v>
      </c>
      <c r="Y82" s="51">
        <f t="shared" si="6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7"/>
      <c r="P83" s="50"/>
      <c r="Q83" s="50"/>
      <c r="R83" s="50"/>
      <c r="S83" s="50"/>
      <c r="T83" s="51">
        <f t="shared" si="7"/>
        <v>0</v>
      </c>
      <c r="U83" s="51">
        <f t="shared" si="7"/>
        <v>0</v>
      </c>
      <c r="V83" s="51">
        <f t="shared" si="7"/>
        <v>0</v>
      </c>
      <c r="W83" s="51">
        <f t="shared" si="7"/>
        <v>0</v>
      </c>
      <c r="X83" s="51">
        <f t="shared" si="7"/>
        <v>0</v>
      </c>
      <c r="Y83" s="51">
        <f t="shared" si="6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7"/>
      <c r="P84" s="50"/>
      <c r="Q84" s="50"/>
      <c r="R84" s="50"/>
      <c r="S84" s="50"/>
      <c r="T84" s="51">
        <f t="shared" si="7"/>
        <v>0</v>
      </c>
      <c r="U84" s="51">
        <f t="shared" si="7"/>
        <v>0</v>
      </c>
      <c r="V84" s="51">
        <f t="shared" si="7"/>
        <v>0</v>
      </c>
      <c r="W84" s="51">
        <f t="shared" si="7"/>
        <v>0</v>
      </c>
      <c r="X84" s="51">
        <f t="shared" si="7"/>
        <v>0</v>
      </c>
      <c r="Y84" s="51">
        <f t="shared" si="6"/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7"/>
      <c r="P85" s="50"/>
      <c r="Q85" s="50"/>
      <c r="R85" s="50"/>
      <c r="S85" s="50"/>
      <c r="T85" s="51">
        <f t="shared" si="7"/>
        <v>0</v>
      </c>
      <c r="U85" s="51">
        <f t="shared" si="7"/>
        <v>0</v>
      </c>
      <c r="V85" s="51">
        <f t="shared" si="7"/>
        <v>0</v>
      </c>
      <c r="W85" s="51">
        <f t="shared" si="7"/>
        <v>0</v>
      </c>
      <c r="X85" s="51">
        <f t="shared" si="7"/>
        <v>0</v>
      </c>
      <c r="Y85" s="51">
        <f t="shared" si="6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7"/>
      <c r="P86" s="50"/>
      <c r="Q86" s="50"/>
      <c r="R86" s="50"/>
      <c r="S86" s="50"/>
      <c r="T86" s="51">
        <f t="shared" si="7"/>
        <v>0</v>
      </c>
      <c r="U86" s="51">
        <f t="shared" si="7"/>
        <v>0</v>
      </c>
      <c r="V86" s="51">
        <f t="shared" si="7"/>
        <v>0</v>
      </c>
      <c r="W86" s="51">
        <f t="shared" si="7"/>
        <v>0</v>
      </c>
      <c r="X86" s="51">
        <f t="shared" si="7"/>
        <v>0</v>
      </c>
      <c r="Y86" s="51">
        <f t="shared" si="6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7"/>
      <c r="P87" s="50"/>
      <c r="Q87" s="50"/>
      <c r="R87" s="50"/>
      <c r="S87" s="50"/>
      <c r="T87" s="51">
        <f t="shared" si="7"/>
        <v>0</v>
      </c>
      <c r="U87" s="51">
        <f t="shared" si="7"/>
        <v>0</v>
      </c>
      <c r="V87" s="51">
        <f t="shared" si="7"/>
        <v>0</v>
      </c>
      <c r="W87" s="51">
        <f t="shared" si="7"/>
        <v>0</v>
      </c>
      <c r="X87" s="51">
        <f t="shared" si="7"/>
        <v>0</v>
      </c>
      <c r="Y87" s="51">
        <f t="shared" si="6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7"/>
      <c r="P88" s="50"/>
      <c r="Q88" s="50"/>
      <c r="R88" s="50"/>
      <c r="S88" s="50"/>
      <c r="T88" s="51">
        <f t="shared" si="7"/>
        <v>0</v>
      </c>
      <c r="U88" s="51">
        <f t="shared" si="7"/>
        <v>0</v>
      </c>
      <c r="V88" s="51">
        <f t="shared" si="7"/>
        <v>0</v>
      </c>
      <c r="W88" s="51">
        <f t="shared" si="7"/>
        <v>0</v>
      </c>
      <c r="X88" s="51">
        <f t="shared" si="7"/>
        <v>0</v>
      </c>
      <c r="Y88" s="51">
        <f t="shared" si="6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7"/>
      <c r="P89" s="50"/>
      <c r="Q89" s="50"/>
      <c r="R89" s="50"/>
      <c r="S89" s="50"/>
      <c r="T89" s="51">
        <f t="shared" si="7"/>
        <v>0</v>
      </c>
      <c r="U89" s="51">
        <f t="shared" si="7"/>
        <v>0</v>
      </c>
      <c r="V89" s="51">
        <f t="shared" si="7"/>
        <v>0</v>
      </c>
      <c r="W89" s="51">
        <f t="shared" si="7"/>
        <v>0</v>
      </c>
      <c r="X89" s="51">
        <f t="shared" si="7"/>
        <v>0</v>
      </c>
      <c r="Y89" s="51">
        <f t="shared" si="6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7"/>
      <c r="P90" s="50"/>
      <c r="Q90" s="50"/>
      <c r="R90" s="50"/>
      <c r="S90" s="50"/>
      <c r="T90" s="51">
        <f t="shared" si="7"/>
        <v>0</v>
      </c>
      <c r="U90" s="51">
        <f t="shared" si="7"/>
        <v>0</v>
      </c>
      <c r="V90" s="51">
        <f t="shared" si="7"/>
        <v>0</v>
      </c>
      <c r="W90" s="51">
        <f t="shared" si="7"/>
        <v>0</v>
      </c>
      <c r="X90" s="51">
        <f t="shared" si="7"/>
        <v>0</v>
      </c>
      <c r="Y90" s="51">
        <f t="shared" si="6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7"/>
      <c r="P91" s="50"/>
      <c r="Q91" s="50"/>
      <c r="R91" s="50"/>
      <c r="S91" s="50"/>
      <c r="T91" s="51">
        <f t="shared" si="7"/>
        <v>0</v>
      </c>
      <c r="U91" s="51">
        <f t="shared" si="7"/>
        <v>0</v>
      </c>
      <c r="V91" s="51">
        <f t="shared" si="7"/>
        <v>0</v>
      </c>
      <c r="W91" s="51">
        <f t="shared" si="7"/>
        <v>0</v>
      </c>
      <c r="X91" s="51">
        <f t="shared" si="7"/>
        <v>0</v>
      </c>
      <c r="Y91" s="51">
        <f t="shared" si="6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7"/>
      <c r="P92" s="50"/>
      <c r="Q92" s="50"/>
      <c r="R92" s="50"/>
      <c r="S92" s="50"/>
      <c r="T92" s="51">
        <f t="shared" si="7"/>
        <v>0</v>
      </c>
      <c r="U92" s="51">
        <f t="shared" si="7"/>
        <v>0</v>
      </c>
      <c r="V92" s="51">
        <f t="shared" si="7"/>
        <v>0</v>
      </c>
      <c r="W92" s="51">
        <f t="shared" si="7"/>
        <v>0</v>
      </c>
      <c r="X92" s="51">
        <f t="shared" si="7"/>
        <v>0</v>
      </c>
      <c r="Y92" s="51">
        <f t="shared" si="6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7"/>
      <c r="P93" s="50"/>
      <c r="Q93" s="50"/>
      <c r="R93" s="50"/>
      <c r="S93" s="50"/>
      <c r="T93" s="51">
        <f t="shared" si="7"/>
        <v>0</v>
      </c>
      <c r="U93" s="51">
        <f t="shared" si="7"/>
        <v>0</v>
      </c>
      <c r="V93" s="51">
        <f t="shared" si="7"/>
        <v>0</v>
      </c>
      <c r="W93" s="51">
        <f t="shared" si="7"/>
        <v>0</v>
      </c>
      <c r="X93" s="51">
        <f t="shared" si="7"/>
        <v>0</v>
      </c>
      <c r="Y93" s="51">
        <f t="shared" si="6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7"/>
      <c r="P94" s="50"/>
      <c r="Q94" s="50"/>
      <c r="R94" s="50"/>
      <c r="S94" s="50"/>
      <c r="T94" s="51">
        <f t="shared" si="7"/>
        <v>0</v>
      </c>
      <c r="U94" s="51">
        <f t="shared" si="7"/>
        <v>0</v>
      </c>
      <c r="V94" s="51">
        <f t="shared" si="7"/>
        <v>0</v>
      </c>
      <c r="W94" s="51">
        <f t="shared" si="7"/>
        <v>0</v>
      </c>
      <c r="X94" s="51">
        <f t="shared" si="7"/>
        <v>0</v>
      </c>
      <c r="Y94" s="51">
        <f t="shared" si="6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7"/>
      <c r="P95" s="50"/>
      <c r="Q95" s="50"/>
      <c r="R95" s="50"/>
      <c r="S95" s="50"/>
      <c r="T95" s="51">
        <f t="shared" si="7"/>
        <v>0</v>
      </c>
      <c r="U95" s="51">
        <f t="shared" si="7"/>
        <v>0</v>
      </c>
      <c r="V95" s="51">
        <f t="shared" si="7"/>
        <v>0</v>
      </c>
      <c r="W95" s="51">
        <f t="shared" si="7"/>
        <v>0</v>
      </c>
      <c r="X95" s="51">
        <f t="shared" si="7"/>
        <v>0</v>
      </c>
      <c r="Y95" s="51">
        <f t="shared" si="6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7"/>
      <c r="P96" s="50"/>
      <c r="Q96" s="50"/>
      <c r="R96" s="50"/>
      <c r="S96" s="50"/>
      <c r="T96" s="51">
        <f t="shared" si="7"/>
        <v>0</v>
      </c>
      <c r="U96" s="51">
        <f t="shared" si="7"/>
        <v>0</v>
      </c>
      <c r="V96" s="51">
        <f t="shared" si="7"/>
        <v>0</v>
      </c>
      <c r="W96" s="51">
        <f t="shared" si="7"/>
        <v>0</v>
      </c>
      <c r="X96" s="51">
        <f t="shared" si="7"/>
        <v>0</v>
      </c>
      <c r="Y96" s="51">
        <f t="shared" si="6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7"/>
      <c r="P97" s="50"/>
      <c r="Q97" s="50"/>
      <c r="R97" s="50"/>
      <c r="S97" s="50"/>
      <c r="T97" s="51">
        <f t="shared" si="7"/>
        <v>0</v>
      </c>
      <c r="U97" s="51">
        <f t="shared" si="7"/>
        <v>0</v>
      </c>
      <c r="V97" s="51">
        <f t="shared" si="7"/>
        <v>0</v>
      </c>
      <c r="W97" s="51">
        <f t="shared" si="7"/>
        <v>0</v>
      </c>
      <c r="X97" s="51">
        <f t="shared" si="7"/>
        <v>0</v>
      </c>
      <c r="Y97" s="51">
        <f t="shared" si="6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7"/>
      <c r="P98" s="50"/>
      <c r="Q98" s="50"/>
      <c r="R98" s="50"/>
      <c r="S98" s="50"/>
      <c r="T98" s="51">
        <f t="shared" si="7"/>
        <v>0</v>
      </c>
      <c r="U98" s="51">
        <f t="shared" si="7"/>
        <v>0</v>
      </c>
      <c r="V98" s="51">
        <f t="shared" si="7"/>
        <v>0</v>
      </c>
      <c r="W98" s="51">
        <f t="shared" si="7"/>
        <v>0</v>
      </c>
      <c r="X98" s="51">
        <f t="shared" si="7"/>
        <v>0</v>
      </c>
      <c r="Y98" s="51">
        <f t="shared" si="6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7"/>
      <c r="P99" s="50"/>
      <c r="Q99" s="50"/>
      <c r="R99" s="50"/>
      <c r="S99" s="50"/>
      <c r="T99" s="51">
        <f t="shared" si="7"/>
        <v>0</v>
      </c>
      <c r="U99" s="51">
        <f t="shared" si="7"/>
        <v>0</v>
      </c>
      <c r="V99" s="51">
        <f t="shared" si="7"/>
        <v>0</v>
      </c>
      <c r="W99" s="51">
        <f t="shared" si="7"/>
        <v>0</v>
      </c>
      <c r="X99" s="51">
        <f t="shared" si="7"/>
        <v>0</v>
      </c>
      <c r="Y99" s="51">
        <f t="shared" si="6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7"/>
      <c r="P100" s="50"/>
      <c r="Q100" s="50"/>
      <c r="R100" s="50"/>
      <c r="S100" s="50"/>
      <c r="T100" s="51">
        <f t="shared" si="7"/>
        <v>0</v>
      </c>
      <c r="U100" s="51">
        <f t="shared" si="7"/>
        <v>0</v>
      </c>
      <c r="V100" s="51">
        <f t="shared" si="7"/>
        <v>0</v>
      </c>
      <c r="W100" s="51">
        <f t="shared" si="7"/>
        <v>0</v>
      </c>
      <c r="X100" s="51">
        <f t="shared" si="7"/>
        <v>0</v>
      </c>
      <c r="Y100" s="51">
        <f t="shared" si="6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7"/>
      <c r="P101" s="50"/>
      <c r="Q101" s="50"/>
      <c r="R101" s="50"/>
      <c r="S101" s="50"/>
      <c r="T101" s="51">
        <f t="shared" si="7"/>
        <v>0</v>
      </c>
      <c r="U101" s="51">
        <f t="shared" si="7"/>
        <v>0</v>
      </c>
      <c r="V101" s="51">
        <f t="shared" si="7"/>
        <v>0</v>
      </c>
      <c r="W101" s="51">
        <f t="shared" si="7"/>
        <v>0</v>
      </c>
      <c r="X101" s="51">
        <f t="shared" si="7"/>
        <v>0</v>
      </c>
      <c r="Y101" s="51">
        <f t="shared" si="6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7"/>
      <c r="P102" s="50"/>
      <c r="Q102" s="50"/>
      <c r="R102" s="50"/>
      <c r="S102" s="50"/>
      <c r="T102" s="51">
        <f t="shared" si="7"/>
        <v>0</v>
      </c>
      <c r="U102" s="51">
        <f t="shared" si="7"/>
        <v>0</v>
      </c>
      <c r="V102" s="51">
        <f t="shared" si="7"/>
        <v>0</v>
      </c>
      <c r="W102" s="51">
        <f t="shared" si="7"/>
        <v>0</v>
      </c>
      <c r="X102" s="51">
        <f t="shared" si="7"/>
        <v>0</v>
      </c>
      <c r="Y102" s="51">
        <f t="shared" si="6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7"/>
      <c r="P103" s="50"/>
      <c r="Q103" s="50"/>
      <c r="R103" s="50"/>
      <c r="S103" s="50"/>
      <c r="T103" s="51">
        <f t="shared" si="7"/>
        <v>0</v>
      </c>
      <c r="U103" s="51">
        <f t="shared" si="7"/>
        <v>0</v>
      </c>
      <c r="V103" s="51">
        <f t="shared" si="7"/>
        <v>0</v>
      </c>
      <c r="W103" s="51">
        <f t="shared" si="7"/>
        <v>0</v>
      </c>
      <c r="X103" s="51">
        <f t="shared" si="7"/>
        <v>0</v>
      </c>
      <c r="Y103" s="51">
        <f t="shared" si="6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7"/>
      <c r="P104" s="50"/>
      <c r="Q104" s="50"/>
      <c r="R104" s="50"/>
      <c r="S104" s="50"/>
      <c r="T104" s="51">
        <f t="shared" si="7"/>
        <v>0</v>
      </c>
      <c r="U104" s="51">
        <f t="shared" si="7"/>
        <v>0</v>
      </c>
      <c r="V104" s="51">
        <f t="shared" si="7"/>
        <v>0</v>
      </c>
      <c r="W104" s="51">
        <f t="shared" si="7"/>
        <v>0</v>
      </c>
      <c r="X104" s="51">
        <f t="shared" si="7"/>
        <v>0</v>
      </c>
      <c r="Y104" s="51">
        <f t="shared" si="6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7"/>
      <c r="P105" s="50"/>
      <c r="Q105" s="50"/>
      <c r="R105" s="50"/>
      <c r="S105" s="50"/>
      <c r="T105" s="51">
        <f t="shared" si="7"/>
        <v>0</v>
      </c>
      <c r="U105" s="51">
        <f t="shared" si="7"/>
        <v>0</v>
      </c>
      <c r="V105" s="51">
        <f t="shared" si="7"/>
        <v>0</v>
      </c>
      <c r="W105" s="51">
        <f t="shared" si="7"/>
        <v>0</v>
      </c>
      <c r="X105" s="51">
        <f t="shared" si="7"/>
        <v>0</v>
      </c>
      <c r="Y105" s="51">
        <f t="shared" si="6"/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7"/>
      <c r="P106" s="50"/>
      <c r="Q106" s="50"/>
      <c r="R106" s="50"/>
      <c r="S106" s="50"/>
      <c r="T106" s="51">
        <f t="shared" si="7"/>
        <v>0</v>
      </c>
      <c r="U106" s="51">
        <f t="shared" si="7"/>
        <v>0</v>
      </c>
      <c r="V106" s="51">
        <f t="shared" si="7"/>
        <v>0</v>
      </c>
      <c r="W106" s="51">
        <f t="shared" si="7"/>
        <v>0</v>
      </c>
      <c r="X106" s="51">
        <f t="shared" si="7"/>
        <v>0</v>
      </c>
      <c r="Y106" s="51">
        <f t="shared" si="6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69" t="s">
        <v>110</v>
      </c>
      <c r="T108" s="69">
        <f t="shared" ref="T108:Y108" si="8">SUM(T7:T106)</f>
        <v>50000</v>
      </c>
      <c r="U108" s="69">
        <f t="shared" si="8"/>
        <v>0</v>
      </c>
      <c r="V108" s="69">
        <f t="shared" si="8"/>
        <v>0</v>
      </c>
      <c r="W108" s="69">
        <f t="shared" si="8"/>
        <v>0</v>
      </c>
      <c r="X108" s="69">
        <f t="shared" si="8"/>
        <v>0</v>
      </c>
      <c r="Y108" s="69">
        <f t="shared" si="8"/>
        <v>50000</v>
      </c>
      <c r="Z108" s="38"/>
      <c r="AA108" s="38"/>
    </row>
    <row r="109" spans="1:31" x14ac:dyDescent="0.25">
      <c r="C109" s="39"/>
      <c r="M109" s="38"/>
    </row>
    <row r="110" spans="1:31" x14ac:dyDescent="0.25">
      <c r="T110" s="145" t="str">
        <f t="shared" ref="T110:Y110" si="9">T6</f>
        <v>Cost estimate 2024</v>
      </c>
      <c r="U110" s="145" t="str">
        <f t="shared" si="9"/>
        <v>Cost estimate 2025</v>
      </c>
      <c r="V110" s="145" t="str">
        <f t="shared" si="9"/>
        <v>Cost estimate 2026</v>
      </c>
      <c r="W110" s="145" t="str">
        <f t="shared" si="9"/>
        <v>Cost estimate 2027</v>
      </c>
      <c r="X110" s="145" t="str">
        <f t="shared" si="9"/>
        <v>Cost estimate 2028</v>
      </c>
      <c r="Y110" s="145" t="str">
        <f t="shared" si="9"/>
        <v>TotalOver5Years</v>
      </c>
      <c r="Z110" s="191">
        <f>SUM(Y111:Y133)</f>
        <v>50000</v>
      </c>
      <c r="AA110"/>
    </row>
    <row r="111" spans="1:31" x14ac:dyDescent="0.25">
      <c r="S111" s="145" t="str">
        <f>'Basic Input for Tool'!$D65</f>
        <v>Meeting</v>
      </c>
      <c r="T111" s="146">
        <f>SUMIF($Z$7:$Z$106,$S111,T$7:T$106)</f>
        <v>0</v>
      </c>
      <c r="U111" s="146">
        <f t="shared" ref="U111:Y133" si="10">SUMIF($Z$7:$Z$106,$S111,U$7:U$106)</f>
        <v>0</v>
      </c>
      <c r="V111" s="146">
        <f t="shared" si="10"/>
        <v>0</v>
      </c>
      <c r="W111" s="146">
        <f t="shared" si="10"/>
        <v>0</v>
      </c>
      <c r="X111" s="146">
        <f t="shared" si="10"/>
        <v>0</v>
      </c>
      <c r="Y111" s="146">
        <f t="shared" si="10"/>
        <v>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ref="T112:T133" si="11">SUMIF($Z$7:$Z$106,$S112,T$7:T$106)</f>
        <v>0</v>
      </c>
      <c r="U112" s="146">
        <f t="shared" si="10"/>
        <v>0</v>
      </c>
      <c r="V112" s="146">
        <f t="shared" si="10"/>
        <v>0</v>
      </c>
      <c r="W112" s="146">
        <f t="shared" si="10"/>
        <v>0</v>
      </c>
      <c r="X112" s="146">
        <f t="shared" si="10"/>
        <v>0</v>
      </c>
      <c r="Y112" s="146">
        <f t="shared" si="10"/>
        <v>0</v>
      </c>
      <c r="Z112"/>
      <c r="AA112"/>
    </row>
    <row r="113" spans="1:28" x14ac:dyDescent="0.25">
      <c r="S113" s="145" t="str">
        <f>'Basic Input for Tool'!$D67</f>
        <v>Workshop</v>
      </c>
      <c r="T113" s="146">
        <f t="shared" si="11"/>
        <v>0</v>
      </c>
      <c r="U113" s="146">
        <f t="shared" si="10"/>
        <v>0</v>
      </c>
      <c r="V113" s="146">
        <f t="shared" si="10"/>
        <v>0</v>
      </c>
      <c r="W113" s="146">
        <f t="shared" si="10"/>
        <v>0</v>
      </c>
      <c r="X113" s="146">
        <f t="shared" si="10"/>
        <v>0</v>
      </c>
      <c r="Y113" s="146">
        <f t="shared" si="10"/>
        <v>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11"/>
        <v>0</v>
      </c>
      <c r="U114" s="146">
        <f t="shared" si="10"/>
        <v>0</v>
      </c>
      <c r="V114" s="146">
        <f t="shared" si="10"/>
        <v>0</v>
      </c>
      <c r="W114" s="146">
        <f t="shared" si="10"/>
        <v>0</v>
      </c>
      <c r="X114" s="146">
        <f t="shared" si="10"/>
        <v>0</v>
      </c>
      <c r="Y114" s="146">
        <f t="shared" si="10"/>
        <v>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11"/>
        <v>0</v>
      </c>
      <c r="U115" s="146">
        <f t="shared" si="10"/>
        <v>0</v>
      </c>
      <c r="V115" s="146">
        <f t="shared" si="10"/>
        <v>0</v>
      </c>
      <c r="W115" s="146">
        <f t="shared" si="10"/>
        <v>0</v>
      </c>
      <c r="X115" s="146">
        <f t="shared" si="10"/>
        <v>0</v>
      </c>
      <c r="Y115" s="146">
        <f t="shared" si="10"/>
        <v>0</v>
      </c>
      <c r="Z115"/>
      <c r="AA115"/>
      <c r="AB115"/>
    </row>
    <row r="116" spans="1:28" s="37" customFormat="1" x14ac:dyDescent="0.25">
      <c r="A116" s="141"/>
      <c r="B116" s="141"/>
      <c r="C116" s="52"/>
      <c r="S116" s="145" t="str">
        <f>'Basic Input for Tool'!$D70</f>
        <v>Construction</v>
      </c>
      <c r="T116" s="146">
        <f t="shared" si="11"/>
        <v>0</v>
      </c>
      <c r="U116" s="146">
        <f t="shared" si="10"/>
        <v>0</v>
      </c>
      <c r="V116" s="146">
        <f t="shared" si="10"/>
        <v>0</v>
      </c>
      <c r="W116" s="146">
        <f t="shared" si="10"/>
        <v>0</v>
      </c>
      <c r="X116" s="146">
        <f t="shared" si="10"/>
        <v>0</v>
      </c>
      <c r="Y116" s="146">
        <f t="shared" si="10"/>
        <v>0</v>
      </c>
      <c r="Z116"/>
      <c r="AA116"/>
      <c r="AB116"/>
    </row>
    <row r="117" spans="1:28" s="37" customFormat="1" x14ac:dyDescent="0.25">
      <c r="A117" s="141"/>
      <c r="B117" s="141"/>
      <c r="C117" s="52"/>
      <c r="S117" s="145" t="str">
        <f>'Basic Input for Tool'!$D71</f>
        <v>Consultancy</v>
      </c>
      <c r="T117" s="146">
        <f t="shared" si="11"/>
        <v>0</v>
      </c>
      <c r="U117" s="146">
        <f t="shared" si="10"/>
        <v>0</v>
      </c>
      <c r="V117" s="146">
        <f t="shared" si="10"/>
        <v>0</v>
      </c>
      <c r="W117" s="146">
        <f t="shared" si="10"/>
        <v>0</v>
      </c>
      <c r="X117" s="146">
        <f t="shared" si="10"/>
        <v>0</v>
      </c>
      <c r="Y117" s="146">
        <f t="shared" si="10"/>
        <v>0</v>
      </c>
      <c r="Z117"/>
      <c r="AA117"/>
      <c r="AB117"/>
    </row>
    <row r="118" spans="1:28" s="37" customFormat="1" x14ac:dyDescent="0.25">
      <c r="A118" s="141"/>
      <c r="B118" s="141"/>
      <c r="C118" s="52"/>
      <c r="S118" s="145" t="str">
        <f>'Basic Input for Tool'!$D72</f>
        <v>Evaluation</v>
      </c>
      <c r="T118" s="146">
        <f t="shared" si="11"/>
        <v>0</v>
      </c>
      <c r="U118" s="146">
        <f t="shared" si="10"/>
        <v>0</v>
      </c>
      <c r="V118" s="146">
        <f t="shared" si="10"/>
        <v>0</v>
      </c>
      <c r="W118" s="146">
        <f t="shared" si="10"/>
        <v>0</v>
      </c>
      <c r="X118" s="146">
        <f t="shared" si="10"/>
        <v>0</v>
      </c>
      <c r="Y118" s="146">
        <f t="shared" si="10"/>
        <v>0</v>
      </c>
      <c r="Z118"/>
      <c r="AA118"/>
      <c r="AB118"/>
    </row>
    <row r="119" spans="1:28" s="37" customFormat="1" x14ac:dyDescent="0.25">
      <c r="A119" s="141"/>
      <c r="B119" s="141"/>
      <c r="C119" s="52"/>
      <c r="S119" s="145" t="str">
        <f>'Basic Input for Tool'!$D73</f>
        <v>Field visit</v>
      </c>
      <c r="T119" s="146">
        <f t="shared" si="11"/>
        <v>0</v>
      </c>
      <c r="U119" s="146">
        <f t="shared" si="10"/>
        <v>0</v>
      </c>
      <c r="V119" s="146">
        <f t="shared" si="10"/>
        <v>0</v>
      </c>
      <c r="W119" s="146">
        <f t="shared" si="10"/>
        <v>0</v>
      </c>
      <c r="X119" s="146">
        <f t="shared" si="10"/>
        <v>0</v>
      </c>
      <c r="Y119" s="146">
        <f t="shared" si="10"/>
        <v>0</v>
      </c>
      <c r="Z119"/>
      <c r="AA119"/>
      <c r="AB119"/>
    </row>
    <row r="120" spans="1:28" x14ac:dyDescent="0.25">
      <c r="S120" s="145" t="str">
        <f>'Basic Input for Tool'!$D74</f>
        <v>Human resources</v>
      </c>
      <c r="T120" s="146">
        <f t="shared" si="11"/>
        <v>0</v>
      </c>
      <c r="U120" s="146">
        <f t="shared" si="10"/>
        <v>0</v>
      </c>
      <c r="V120" s="146">
        <f t="shared" si="10"/>
        <v>0</v>
      </c>
      <c r="W120" s="146">
        <f t="shared" si="10"/>
        <v>0</v>
      </c>
      <c r="X120" s="146">
        <f t="shared" si="10"/>
        <v>0</v>
      </c>
      <c r="Y120" s="146">
        <f t="shared" si="10"/>
        <v>0</v>
      </c>
      <c r="Z120"/>
      <c r="AA120"/>
    </row>
    <row r="121" spans="1:28" x14ac:dyDescent="0.25">
      <c r="S121" s="145" t="str">
        <f>'Basic Input for Tool'!$D75</f>
        <v>Infrastructure</v>
      </c>
      <c r="T121" s="146">
        <f t="shared" si="11"/>
        <v>0</v>
      </c>
      <c r="U121" s="146">
        <f t="shared" si="10"/>
        <v>0</v>
      </c>
      <c r="V121" s="146">
        <f t="shared" si="10"/>
        <v>0</v>
      </c>
      <c r="W121" s="146">
        <f t="shared" si="10"/>
        <v>0</v>
      </c>
      <c r="X121" s="146">
        <f t="shared" si="10"/>
        <v>0</v>
      </c>
      <c r="Y121" s="146">
        <f t="shared" si="10"/>
        <v>0</v>
      </c>
      <c r="Z121"/>
      <c r="AA121"/>
    </row>
    <row r="122" spans="1:28" x14ac:dyDescent="0.25">
      <c r="S122" s="145" t="str">
        <f>'Basic Input for Tool'!$D76</f>
        <v>Document reproduction/printing</v>
      </c>
      <c r="T122" s="146">
        <f t="shared" si="11"/>
        <v>0</v>
      </c>
      <c r="U122" s="146">
        <f t="shared" si="10"/>
        <v>0</v>
      </c>
      <c r="V122" s="146">
        <f t="shared" si="10"/>
        <v>0</v>
      </c>
      <c r="W122" s="146">
        <f t="shared" si="10"/>
        <v>0</v>
      </c>
      <c r="X122" s="146">
        <f t="shared" si="10"/>
        <v>0</v>
      </c>
      <c r="Y122" s="146">
        <f t="shared" si="10"/>
        <v>0</v>
      </c>
      <c r="Z122"/>
      <c r="AA122"/>
    </row>
    <row r="123" spans="1:28" x14ac:dyDescent="0.25">
      <c r="S123" s="145" t="str">
        <f>'Basic Input for Tool'!$D77</f>
        <v>Procurement</v>
      </c>
      <c r="T123" s="146">
        <f t="shared" si="11"/>
        <v>50000</v>
      </c>
      <c r="U123" s="146">
        <f t="shared" si="10"/>
        <v>0</v>
      </c>
      <c r="V123" s="146">
        <f t="shared" si="10"/>
        <v>0</v>
      </c>
      <c r="W123" s="146">
        <f t="shared" si="10"/>
        <v>0</v>
      </c>
      <c r="X123" s="146">
        <f t="shared" si="10"/>
        <v>0</v>
      </c>
      <c r="Y123" s="146">
        <f t="shared" si="10"/>
        <v>50000</v>
      </c>
      <c r="Z123"/>
      <c r="AA123"/>
    </row>
    <row r="124" spans="1:28" x14ac:dyDescent="0.25">
      <c r="S124" s="145" t="str">
        <f>'Basic Input for Tool'!$D78</f>
        <v>Services</v>
      </c>
      <c r="T124" s="146">
        <f t="shared" si="11"/>
        <v>0</v>
      </c>
      <c r="U124" s="146">
        <f t="shared" si="10"/>
        <v>0</v>
      </c>
      <c r="V124" s="146">
        <f t="shared" si="10"/>
        <v>0</v>
      </c>
      <c r="W124" s="146">
        <f t="shared" si="10"/>
        <v>0</v>
      </c>
      <c r="X124" s="146">
        <f t="shared" si="10"/>
        <v>0</v>
      </c>
      <c r="Y124" s="146">
        <f t="shared" si="10"/>
        <v>0</v>
      </c>
      <c r="Z124"/>
      <c r="AA124"/>
    </row>
    <row r="125" spans="1:28" x14ac:dyDescent="0.25">
      <c r="S125" s="145" t="str">
        <f>'Basic Input for Tool'!$D79</f>
        <v>Simulation exercises</v>
      </c>
      <c r="T125" s="146">
        <f t="shared" si="11"/>
        <v>0</v>
      </c>
      <c r="U125" s="146">
        <f t="shared" si="10"/>
        <v>0</v>
      </c>
      <c r="V125" s="146">
        <f t="shared" si="10"/>
        <v>0</v>
      </c>
      <c r="W125" s="146">
        <f t="shared" si="10"/>
        <v>0</v>
      </c>
      <c r="X125" s="146">
        <f t="shared" si="10"/>
        <v>0</v>
      </c>
      <c r="Y125" s="146">
        <f t="shared" si="10"/>
        <v>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si="11"/>
        <v>0</v>
      </c>
      <c r="U126" s="146">
        <f t="shared" si="10"/>
        <v>0</v>
      </c>
      <c r="V126" s="146">
        <f t="shared" si="10"/>
        <v>0</v>
      </c>
      <c r="W126" s="146">
        <f t="shared" si="10"/>
        <v>0</v>
      </c>
      <c r="X126" s="146">
        <f t="shared" si="10"/>
        <v>0</v>
      </c>
      <c r="Y126" s="146">
        <f t="shared" si="10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11"/>
        <v>0</v>
      </c>
      <c r="U127" s="146">
        <f t="shared" si="10"/>
        <v>0</v>
      </c>
      <c r="V127" s="146">
        <f t="shared" si="10"/>
        <v>0</v>
      </c>
      <c r="W127" s="146">
        <f t="shared" si="10"/>
        <v>0</v>
      </c>
      <c r="X127" s="146">
        <f t="shared" si="10"/>
        <v>0</v>
      </c>
      <c r="Y127" s="146">
        <f t="shared" si="10"/>
        <v>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11"/>
        <v>0</v>
      </c>
      <c r="U128" s="146">
        <f t="shared" si="10"/>
        <v>0</v>
      </c>
      <c r="V128" s="146">
        <f t="shared" si="10"/>
        <v>0</v>
      </c>
      <c r="W128" s="146">
        <f t="shared" si="10"/>
        <v>0</v>
      </c>
      <c r="X128" s="146">
        <f t="shared" si="10"/>
        <v>0</v>
      </c>
      <c r="Y128" s="146">
        <f t="shared" si="10"/>
        <v>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11"/>
        <v>0</v>
      </c>
      <c r="U129" s="146">
        <f t="shared" si="10"/>
        <v>0</v>
      </c>
      <c r="V129" s="146">
        <f t="shared" si="10"/>
        <v>0</v>
      </c>
      <c r="W129" s="146">
        <f t="shared" si="10"/>
        <v>0</v>
      </c>
      <c r="X129" s="146">
        <f t="shared" si="10"/>
        <v>0</v>
      </c>
      <c r="Y129" s="146">
        <f t="shared" si="10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11"/>
        <v>0</v>
      </c>
      <c r="U130" s="146">
        <f t="shared" si="10"/>
        <v>0</v>
      </c>
      <c r="V130" s="146">
        <f t="shared" si="10"/>
        <v>0</v>
      </c>
      <c r="W130" s="146">
        <f t="shared" si="10"/>
        <v>0</v>
      </c>
      <c r="X130" s="146">
        <f t="shared" si="10"/>
        <v>0</v>
      </c>
      <c r="Y130" s="146">
        <f t="shared" si="10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11"/>
        <v>0</v>
      </c>
      <c r="U131" s="146">
        <f t="shared" si="10"/>
        <v>0</v>
      </c>
      <c r="V131" s="146">
        <f t="shared" si="10"/>
        <v>0</v>
      </c>
      <c r="W131" s="146">
        <f t="shared" si="10"/>
        <v>0</v>
      </c>
      <c r="X131" s="146">
        <f t="shared" si="10"/>
        <v>0</v>
      </c>
      <c r="Y131" s="146">
        <f t="shared" si="10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11"/>
        <v>0</v>
      </c>
      <c r="U132" s="146">
        <f t="shared" si="10"/>
        <v>0</v>
      </c>
      <c r="V132" s="146">
        <f t="shared" si="10"/>
        <v>0</v>
      </c>
      <c r="W132" s="146">
        <f t="shared" si="10"/>
        <v>0</v>
      </c>
      <c r="X132" s="146">
        <f t="shared" si="10"/>
        <v>0</v>
      </c>
      <c r="Y132" s="146">
        <f t="shared" si="10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11"/>
        <v>0</v>
      </c>
      <c r="U133" s="146">
        <f t="shared" si="10"/>
        <v>0</v>
      </c>
      <c r="V133" s="146">
        <f t="shared" si="10"/>
        <v>0</v>
      </c>
      <c r="W133" s="146">
        <f t="shared" si="10"/>
        <v>0</v>
      </c>
      <c r="X133" s="146">
        <f t="shared" si="10"/>
        <v>0</v>
      </c>
      <c r="Y133" s="146">
        <f t="shared" si="10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12">T6</f>
        <v>Cost estimate 2024</v>
      </c>
      <c r="U136" s="145" t="str">
        <f t="shared" si="12"/>
        <v>Cost estimate 2025</v>
      </c>
      <c r="V136" s="145" t="str">
        <f t="shared" si="12"/>
        <v>Cost estimate 2026</v>
      </c>
      <c r="W136" s="145" t="str">
        <f t="shared" si="12"/>
        <v>Cost estimate 2027</v>
      </c>
      <c r="X136" s="145" t="str">
        <f t="shared" si="12"/>
        <v>Cost estimate 2028</v>
      </c>
      <c r="Y136" s="145" t="str">
        <f t="shared" si="12"/>
        <v>TotalOver5Years</v>
      </c>
      <c r="Z136" s="191">
        <f>SUM(Y137:Y146)</f>
        <v>50000</v>
      </c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>SUMIF($AA$7:$AA$106,$S137,T$7:T$106)</f>
        <v>50000</v>
      </c>
      <c r="U137" s="146">
        <f t="shared" ref="U137:Y146" si="13">SUMIF($AA$7:$AA$106,$S137,U$7:U$106)</f>
        <v>0</v>
      </c>
      <c r="V137" s="146">
        <f t="shared" si="13"/>
        <v>0</v>
      </c>
      <c r="W137" s="146">
        <f t="shared" si="13"/>
        <v>0</v>
      </c>
      <c r="X137" s="146">
        <f t="shared" si="13"/>
        <v>0</v>
      </c>
      <c r="Y137" s="146">
        <f t="shared" si="13"/>
        <v>50000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ref="T138:T146" si="14">SUMIF($AA$7:$AA$106,$S138,T$7:T$106)</f>
        <v>0</v>
      </c>
      <c r="U138" s="146">
        <f t="shared" si="13"/>
        <v>0</v>
      </c>
      <c r="V138" s="146">
        <f t="shared" si="13"/>
        <v>0</v>
      </c>
      <c r="W138" s="146">
        <f t="shared" si="13"/>
        <v>0</v>
      </c>
      <c r="X138" s="146">
        <f t="shared" si="13"/>
        <v>0</v>
      </c>
      <c r="Y138" s="146">
        <f t="shared" si="13"/>
        <v>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14"/>
        <v>0</v>
      </c>
      <c r="U139" s="146">
        <f t="shared" si="13"/>
        <v>0</v>
      </c>
      <c r="V139" s="146">
        <f t="shared" si="13"/>
        <v>0</v>
      </c>
      <c r="W139" s="146">
        <f t="shared" si="13"/>
        <v>0</v>
      </c>
      <c r="X139" s="146">
        <f t="shared" si="13"/>
        <v>0</v>
      </c>
      <c r="Y139" s="146">
        <f t="shared" si="13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14"/>
        <v>0</v>
      </c>
      <c r="U140" s="146">
        <f t="shared" si="13"/>
        <v>0</v>
      </c>
      <c r="V140" s="146">
        <f t="shared" si="13"/>
        <v>0</v>
      </c>
      <c r="W140" s="146">
        <f t="shared" si="13"/>
        <v>0</v>
      </c>
      <c r="X140" s="146">
        <f t="shared" si="13"/>
        <v>0</v>
      </c>
      <c r="Y140" s="146">
        <f t="shared" si="13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14"/>
        <v>0</v>
      </c>
      <c r="U141" s="146">
        <f t="shared" si="13"/>
        <v>0</v>
      </c>
      <c r="V141" s="146">
        <f t="shared" si="13"/>
        <v>0</v>
      </c>
      <c r="W141" s="146">
        <f t="shared" si="13"/>
        <v>0</v>
      </c>
      <c r="X141" s="146">
        <f t="shared" si="13"/>
        <v>0</v>
      </c>
      <c r="Y141" s="146">
        <f t="shared" si="13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14"/>
        <v>0</v>
      </c>
      <c r="U142" s="146">
        <f t="shared" si="13"/>
        <v>0</v>
      </c>
      <c r="V142" s="146">
        <f t="shared" si="13"/>
        <v>0</v>
      </c>
      <c r="W142" s="146">
        <f t="shared" si="13"/>
        <v>0</v>
      </c>
      <c r="X142" s="146">
        <f t="shared" si="13"/>
        <v>0</v>
      </c>
      <c r="Y142" s="146">
        <f t="shared" si="13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14"/>
        <v>0</v>
      </c>
      <c r="U143" s="146">
        <f t="shared" si="13"/>
        <v>0</v>
      </c>
      <c r="V143" s="146">
        <f t="shared" si="13"/>
        <v>0</v>
      </c>
      <c r="W143" s="146">
        <f t="shared" si="13"/>
        <v>0</v>
      </c>
      <c r="X143" s="146">
        <f t="shared" si="13"/>
        <v>0</v>
      </c>
      <c r="Y143" s="146">
        <f t="shared" si="13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14"/>
        <v>0</v>
      </c>
      <c r="U144" s="146">
        <f t="shared" si="13"/>
        <v>0</v>
      </c>
      <c r="V144" s="146">
        <f t="shared" si="13"/>
        <v>0</v>
      </c>
      <c r="W144" s="146">
        <f t="shared" si="13"/>
        <v>0</v>
      </c>
      <c r="X144" s="146">
        <f t="shared" si="13"/>
        <v>0</v>
      </c>
      <c r="Y144" s="146">
        <f t="shared" si="13"/>
        <v>0</v>
      </c>
      <c r="Z144"/>
      <c r="AA144"/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14"/>
        <v>0</v>
      </c>
      <c r="U145" s="146">
        <f t="shared" si="13"/>
        <v>0</v>
      </c>
      <c r="V145" s="146">
        <f t="shared" si="13"/>
        <v>0</v>
      </c>
      <c r="W145" s="146">
        <f t="shared" si="13"/>
        <v>0</v>
      </c>
      <c r="X145" s="146">
        <f t="shared" si="13"/>
        <v>0</v>
      </c>
      <c r="Y145" s="146">
        <f t="shared" si="13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14"/>
        <v>0</v>
      </c>
      <c r="U146" s="146">
        <f t="shared" si="13"/>
        <v>0</v>
      </c>
      <c r="V146" s="146">
        <f t="shared" si="13"/>
        <v>0</v>
      </c>
      <c r="W146" s="146">
        <f t="shared" si="13"/>
        <v>0</v>
      </c>
      <c r="X146" s="146">
        <f t="shared" si="13"/>
        <v>0</v>
      </c>
      <c r="Y146" s="146">
        <f t="shared" si="13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15">T6</f>
        <v>Cost estimate 2024</v>
      </c>
      <c r="U149" s="145" t="str">
        <f t="shared" si="15"/>
        <v>Cost estimate 2025</v>
      </c>
      <c r="V149" s="145" t="str">
        <f t="shared" si="15"/>
        <v>Cost estimate 2026</v>
      </c>
      <c r="W149" s="145" t="str">
        <f t="shared" si="15"/>
        <v>Cost estimate 2027</v>
      </c>
      <c r="X149" s="145" t="str">
        <f t="shared" si="15"/>
        <v>Cost estimate 2028</v>
      </c>
      <c r="Y149" s="145" t="str">
        <f t="shared" si="15"/>
        <v>TotalOver5Years</v>
      </c>
      <c r="Z149" s="191">
        <f>SUM(Y150:Y153)</f>
        <v>50000</v>
      </c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>SUMIF($H$7:$H$106,$S150,T$7:T$106)</f>
        <v>50000</v>
      </c>
      <c r="U150" s="146">
        <f t="shared" ref="U150:Y153" si="16">SUMIF($H$7:$H$106,$S150,U$7:U$106)</f>
        <v>0</v>
      </c>
      <c r="V150" s="146">
        <f t="shared" si="16"/>
        <v>0</v>
      </c>
      <c r="W150" s="146">
        <f t="shared" si="16"/>
        <v>0</v>
      </c>
      <c r="X150" s="146">
        <f t="shared" si="16"/>
        <v>0</v>
      </c>
      <c r="Y150" s="146">
        <f t="shared" si="16"/>
        <v>50000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>SUMIF($H$7:$H$106,$S151,T$7:T$106)</f>
        <v>0</v>
      </c>
      <c r="U151" s="146">
        <f t="shared" si="16"/>
        <v>0</v>
      </c>
      <c r="V151" s="146">
        <f t="shared" si="16"/>
        <v>0</v>
      </c>
      <c r="W151" s="146">
        <f t="shared" si="16"/>
        <v>0</v>
      </c>
      <c r="X151" s="146">
        <f t="shared" si="16"/>
        <v>0</v>
      </c>
      <c r="Y151" s="146">
        <f t="shared" si="16"/>
        <v>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>SUMIF($H$7:$H$106,$S152,T$7:T$106)</f>
        <v>0</v>
      </c>
      <c r="U152" s="146">
        <f t="shared" si="16"/>
        <v>0</v>
      </c>
      <c r="V152" s="146">
        <f t="shared" si="16"/>
        <v>0</v>
      </c>
      <c r="W152" s="146">
        <f t="shared" si="16"/>
        <v>0</v>
      </c>
      <c r="X152" s="146">
        <f t="shared" si="16"/>
        <v>0</v>
      </c>
      <c r="Y152" s="146">
        <f t="shared" si="16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>SUMIF($H$7:$H$106,$S153,T$7:T$106)</f>
        <v>0</v>
      </c>
      <c r="U153" s="146">
        <f t="shared" si="16"/>
        <v>0</v>
      </c>
      <c r="V153" s="146">
        <f t="shared" si="16"/>
        <v>0</v>
      </c>
      <c r="W153" s="146">
        <f t="shared" si="16"/>
        <v>0</v>
      </c>
      <c r="X153" s="146">
        <f t="shared" si="16"/>
        <v>0</v>
      </c>
      <c r="Y153" s="146">
        <f t="shared" si="16"/>
        <v>0</v>
      </c>
      <c r="Z153"/>
      <c r="AA153"/>
      <c r="AB153"/>
    </row>
    <row r="154" spans="1:28" s="37" customFormat="1" x14ac:dyDescent="0.25">
      <c r="A154" s="141"/>
      <c r="B154" s="141"/>
      <c r="C154" s="52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17">T6</f>
        <v>Cost estimate 2024</v>
      </c>
      <c r="U156" s="145" t="str">
        <f t="shared" si="17"/>
        <v>Cost estimate 2025</v>
      </c>
      <c r="V156" s="145" t="str">
        <f t="shared" si="17"/>
        <v>Cost estimate 2026</v>
      </c>
      <c r="W156" s="145" t="str">
        <f t="shared" si="17"/>
        <v>Cost estimate 2027</v>
      </c>
      <c r="X156" s="145" t="str">
        <f t="shared" si="17"/>
        <v>Cost estimate 2028</v>
      </c>
      <c r="Y156" s="145" t="str">
        <f t="shared" si="17"/>
        <v>TotalOver5Years</v>
      </c>
      <c r="Z156" s="191">
        <f>SUM(Y157:Y179)</f>
        <v>50000</v>
      </c>
      <c r="AA156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 t="shared" ref="T157:T173" si="18">SUMIF($G$7:$G$106,$S157,T$7:T$106)</f>
        <v>50000</v>
      </c>
      <c r="U157" s="146">
        <f t="shared" ref="U157:Y172" si="19">SUMIF($G$7:$G$106,$S157,U$7:U$106)</f>
        <v>0</v>
      </c>
      <c r="V157" s="146">
        <f t="shared" si="19"/>
        <v>0</v>
      </c>
      <c r="W157" s="146">
        <f t="shared" si="19"/>
        <v>0</v>
      </c>
      <c r="X157" s="146">
        <f t="shared" si="19"/>
        <v>0</v>
      </c>
      <c r="Y157" s="146">
        <f t="shared" si="19"/>
        <v>50000</v>
      </c>
      <c r="Z157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si="18"/>
        <v>0</v>
      </c>
      <c r="U158" s="146">
        <f t="shared" si="19"/>
        <v>0</v>
      </c>
      <c r="V158" s="146">
        <f t="shared" si="19"/>
        <v>0</v>
      </c>
      <c r="W158" s="146">
        <f t="shared" si="19"/>
        <v>0</v>
      </c>
      <c r="X158" s="146">
        <f t="shared" si="19"/>
        <v>0</v>
      </c>
      <c r="Y158" s="146">
        <f t="shared" si="19"/>
        <v>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18"/>
        <v>0</v>
      </c>
      <c r="U159" s="146">
        <f t="shared" si="19"/>
        <v>0</v>
      </c>
      <c r="V159" s="146">
        <f t="shared" si="19"/>
        <v>0</v>
      </c>
      <c r="W159" s="146">
        <f t="shared" si="19"/>
        <v>0</v>
      </c>
      <c r="X159" s="146">
        <f t="shared" si="19"/>
        <v>0</v>
      </c>
      <c r="Y159" s="146">
        <f t="shared" si="19"/>
        <v>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18"/>
        <v>0</v>
      </c>
      <c r="U160" s="146">
        <f t="shared" si="19"/>
        <v>0</v>
      </c>
      <c r="V160" s="146">
        <f t="shared" si="19"/>
        <v>0</v>
      </c>
      <c r="W160" s="146">
        <f t="shared" si="19"/>
        <v>0</v>
      </c>
      <c r="X160" s="146">
        <f t="shared" si="19"/>
        <v>0</v>
      </c>
      <c r="Y160" s="146">
        <f t="shared" si="19"/>
        <v>0</v>
      </c>
      <c r="Z160"/>
      <c r="AA160"/>
    </row>
    <row r="161" spans="19:27" x14ac:dyDescent="0.25">
      <c r="S161" s="145" t="str">
        <f>'Basic Input for Tool'!$E$69</f>
        <v>Other 2</v>
      </c>
      <c r="T161" s="146">
        <f t="shared" si="18"/>
        <v>0</v>
      </c>
      <c r="U161" s="146">
        <f t="shared" si="19"/>
        <v>0</v>
      </c>
      <c r="V161" s="146">
        <f t="shared" si="19"/>
        <v>0</v>
      </c>
      <c r="W161" s="146">
        <f t="shared" si="19"/>
        <v>0</v>
      </c>
      <c r="X161" s="146">
        <f t="shared" si="19"/>
        <v>0</v>
      </c>
      <c r="Y161" s="146">
        <f t="shared" si="19"/>
        <v>0</v>
      </c>
      <c r="Z161"/>
      <c r="AA161"/>
    </row>
    <row r="162" spans="19:27" x14ac:dyDescent="0.25">
      <c r="S162" s="145" t="str">
        <f>'Basic Input for Tool'!$E$70</f>
        <v>Other 3</v>
      </c>
      <c r="T162" s="146">
        <f t="shared" si="18"/>
        <v>0</v>
      </c>
      <c r="U162" s="146">
        <f t="shared" si="19"/>
        <v>0</v>
      </c>
      <c r="V162" s="146">
        <f t="shared" si="19"/>
        <v>0</v>
      </c>
      <c r="W162" s="146">
        <f t="shared" si="19"/>
        <v>0</v>
      </c>
      <c r="X162" s="146">
        <f t="shared" si="19"/>
        <v>0</v>
      </c>
      <c r="Y162" s="146">
        <f t="shared" si="19"/>
        <v>0</v>
      </c>
      <c r="Z162"/>
      <c r="AA162"/>
    </row>
    <row r="163" spans="19:27" x14ac:dyDescent="0.25">
      <c r="S163" s="145" t="str">
        <f>'Basic Input for Tool'!$E$71</f>
        <v>Other 4</v>
      </c>
      <c r="T163" s="146">
        <f t="shared" si="18"/>
        <v>0</v>
      </c>
      <c r="U163" s="146">
        <f t="shared" si="19"/>
        <v>0</v>
      </c>
      <c r="V163" s="146">
        <f t="shared" si="19"/>
        <v>0</v>
      </c>
      <c r="W163" s="146">
        <f t="shared" si="19"/>
        <v>0</v>
      </c>
      <c r="X163" s="146">
        <f t="shared" si="19"/>
        <v>0</v>
      </c>
      <c r="Y163" s="146">
        <f t="shared" si="19"/>
        <v>0</v>
      </c>
      <c r="Z163"/>
      <c r="AA163"/>
    </row>
    <row r="164" spans="19:27" x14ac:dyDescent="0.25">
      <c r="S164" s="145" t="str">
        <f>'Basic Input for Tool'!$E$72</f>
        <v>Other 5</v>
      </c>
      <c r="T164" s="146">
        <f t="shared" si="18"/>
        <v>0</v>
      </c>
      <c r="U164" s="146">
        <f t="shared" si="19"/>
        <v>0</v>
      </c>
      <c r="V164" s="146">
        <f t="shared" si="19"/>
        <v>0</v>
      </c>
      <c r="W164" s="146">
        <f t="shared" si="19"/>
        <v>0</v>
      </c>
      <c r="X164" s="146">
        <f t="shared" si="19"/>
        <v>0</v>
      </c>
      <c r="Y164" s="146">
        <f t="shared" si="19"/>
        <v>0</v>
      </c>
      <c r="Z164"/>
      <c r="AA164"/>
    </row>
    <row r="165" spans="19:27" x14ac:dyDescent="0.25">
      <c r="S165" s="145" t="str">
        <f>'Basic Input for Tool'!$E$73</f>
        <v>Other 6</v>
      </c>
      <c r="T165" s="146">
        <f t="shared" si="18"/>
        <v>0</v>
      </c>
      <c r="U165" s="146">
        <f t="shared" si="19"/>
        <v>0</v>
      </c>
      <c r="V165" s="146">
        <f t="shared" si="19"/>
        <v>0</v>
      </c>
      <c r="W165" s="146">
        <f t="shared" si="19"/>
        <v>0</v>
      </c>
      <c r="X165" s="146">
        <f t="shared" si="19"/>
        <v>0</v>
      </c>
      <c r="Y165" s="146">
        <f t="shared" si="19"/>
        <v>0</v>
      </c>
      <c r="Z165"/>
      <c r="AA165"/>
    </row>
    <row r="166" spans="19:27" x14ac:dyDescent="0.25">
      <c r="S166" s="145" t="str">
        <f>'Basic Input for Tool'!$E74</f>
        <v>Other 7</v>
      </c>
      <c r="T166" s="146">
        <f t="shared" si="18"/>
        <v>0</v>
      </c>
      <c r="U166" s="146">
        <f t="shared" si="19"/>
        <v>0</v>
      </c>
      <c r="V166" s="146">
        <f t="shared" si="19"/>
        <v>0</v>
      </c>
      <c r="W166" s="146">
        <f t="shared" si="19"/>
        <v>0</v>
      </c>
      <c r="X166" s="146">
        <f t="shared" si="19"/>
        <v>0</v>
      </c>
      <c r="Y166" s="146">
        <f t="shared" si="19"/>
        <v>0</v>
      </c>
      <c r="Z166"/>
      <c r="AA166"/>
    </row>
    <row r="167" spans="19:27" x14ac:dyDescent="0.25">
      <c r="S167" s="145" t="str">
        <f>'Basic Input for Tool'!$E75</f>
        <v>Other 8</v>
      </c>
      <c r="T167" s="146">
        <f t="shared" si="18"/>
        <v>0</v>
      </c>
      <c r="U167" s="146">
        <f t="shared" si="19"/>
        <v>0</v>
      </c>
      <c r="V167" s="146">
        <f t="shared" si="19"/>
        <v>0</v>
      </c>
      <c r="W167" s="146">
        <f t="shared" si="19"/>
        <v>0</v>
      </c>
      <c r="X167" s="146">
        <f t="shared" si="19"/>
        <v>0</v>
      </c>
      <c r="Y167" s="146">
        <f t="shared" si="19"/>
        <v>0</v>
      </c>
      <c r="Z167"/>
      <c r="AA167"/>
    </row>
    <row r="168" spans="19:27" x14ac:dyDescent="0.25">
      <c r="S168" s="145" t="str">
        <f>'Basic Input for Tool'!$E76</f>
        <v>Other 9</v>
      </c>
      <c r="T168" s="146">
        <f t="shared" si="18"/>
        <v>0</v>
      </c>
      <c r="U168" s="146">
        <f t="shared" si="19"/>
        <v>0</v>
      </c>
      <c r="V168" s="146">
        <f t="shared" si="19"/>
        <v>0</v>
      </c>
      <c r="W168" s="146">
        <f t="shared" si="19"/>
        <v>0</v>
      </c>
      <c r="X168" s="146">
        <f t="shared" si="19"/>
        <v>0</v>
      </c>
      <c r="Y168" s="146">
        <f t="shared" si="19"/>
        <v>0</v>
      </c>
      <c r="Z168"/>
      <c r="AA168"/>
    </row>
    <row r="169" spans="19:27" x14ac:dyDescent="0.25">
      <c r="S169" s="145" t="str">
        <f>'Basic Input for Tool'!$E77</f>
        <v>Other 10</v>
      </c>
      <c r="T169" s="146">
        <f t="shared" si="18"/>
        <v>0</v>
      </c>
      <c r="U169" s="146">
        <f t="shared" si="19"/>
        <v>0</v>
      </c>
      <c r="V169" s="146">
        <f t="shared" si="19"/>
        <v>0</v>
      </c>
      <c r="W169" s="146">
        <f t="shared" si="19"/>
        <v>0</v>
      </c>
      <c r="X169" s="146">
        <f t="shared" si="19"/>
        <v>0</v>
      </c>
      <c r="Y169" s="146">
        <f t="shared" si="19"/>
        <v>0</v>
      </c>
      <c r="Z169"/>
      <c r="AA169"/>
    </row>
    <row r="170" spans="19:27" x14ac:dyDescent="0.25">
      <c r="S170" s="145" t="str">
        <f>'Basic Input for Tool'!$E78</f>
        <v>Other 11</v>
      </c>
      <c r="T170" s="146">
        <f t="shared" si="18"/>
        <v>0</v>
      </c>
      <c r="U170" s="146">
        <f t="shared" si="19"/>
        <v>0</v>
      </c>
      <c r="V170" s="146">
        <f t="shared" si="19"/>
        <v>0</v>
      </c>
      <c r="W170" s="146">
        <f t="shared" si="19"/>
        <v>0</v>
      </c>
      <c r="X170" s="146">
        <f t="shared" si="19"/>
        <v>0</v>
      </c>
      <c r="Y170" s="146">
        <f t="shared" si="19"/>
        <v>0</v>
      </c>
      <c r="Z170"/>
      <c r="AA170"/>
    </row>
    <row r="171" spans="19:27" x14ac:dyDescent="0.25">
      <c r="S171" s="145" t="str">
        <f>'Basic Input for Tool'!$E79</f>
        <v>Other 12</v>
      </c>
      <c r="T171" s="146">
        <f t="shared" si="18"/>
        <v>0</v>
      </c>
      <c r="U171" s="146">
        <f t="shared" si="19"/>
        <v>0</v>
      </c>
      <c r="V171" s="146">
        <f t="shared" si="19"/>
        <v>0</v>
      </c>
      <c r="W171" s="146">
        <f t="shared" si="19"/>
        <v>0</v>
      </c>
      <c r="X171" s="146">
        <f t="shared" si="19"/>
        <v>0</v>
      </c>
      <c r="Y171" s="146">
        <f t="shared" si="19"/>
        <v>0</v>
      </c>
      <c r="Z171"/>
      <c r="AA171"/>
    </row>
    <row r="172" spans="19:27" x14ac:dyDescent="0.25">
      <c r="S172" s="145" t="str">
        <f>'Basic Input for Tool'!$E80</f>
        <v>Other 13</v>
      </c>
      <c r="T172" s="146">
        <f t="shared" si="18"/>
        <v>0</v>
      </c>
      <c r="U172" s="146">
        <f t="shared" si="19"/>
        <v>0</v>
      </c>
      <c r="V172" s="146">
        <f t="shared" si="19"/>
        <v>0</v>
      </c>
      <c r="W172" s="146">
        <f t="shared" si="19"/>
        <v>0</v>
      </c>
      <c r="X172" s="146">
        <f t="shared" si="19"/>
        <v>0</v>
      </c>
      <c r="Y172" s="146">
        <f t="shared" si="19"/>
        <v>0</v>
      </c>
      <c r="Z172"/>
      <c r="AA172"/>
    </row>
    <row r="173" spans="19:27" x14ac:dyDescent="0.25">
      <c r="S173" s="145" t="str">
        <f>'Basic Input for Tool'!$E81</f>
        <v>Other 14</v>
      </c>
      <c r="T173" s="146">
        <f t="shared" si="18"/>
        <v>0</v>
      </c>
      <c r="U173" s="146">
        <f>SUMIF($G$7:$G$106,$S173,U$7:U$106)</f>
        <v>0</v>
      </c>
      <c r="V173" s="146">
        <f>SUMIF($G$7:$G$106,$S173,V$7:V$106)</f>
        <v>0</v>
      </c>
      <c r="W173" s="146">
        <f>SUMIF($G$7:$G$106,$S173,W$7:W$106)</f>
        <v>0</v>
      </c>
      <c r="X173" s="146">
        <f>SUMIF($G$7:$G$106,$S173,X$7:X$106)</f>
        <v>0</v>
      </c>
      <c r="Y173" s="146">
        <f>SUMIF($G$7:$G$106,$S173,Y$7:Y$106)</f>
        <v>0</v>
      </c>
      <c r="Z173"/>
      <c r="AA173"/>
    </row>
    <row r="174" spans="19:27" x14ac:dyDescent="0.25">
      <c r="S174" s="145" t="str">
        <f>'Basic Input for Tool'!$E82</f>
        <v>Other 15</v>
      </c>
      <c r="T174" s="146">
        <f t="shared" ref="T174:Y179" si="20">SUMIF($G$7:$G$106,$S174,T$7:T$106)</f>
        <v>0</v>
      </c>
      <c r="U174" s="146">
        <f t="shared" si="20"/>
        <v>0</v>
      </c>
      <c r="V174" s="146">
        <f t="shared" si="20"/>
        <v>0</v>
      </c>
      <c r="W174" s="146">
        <f t="shared" si="20"/>
        <v>0</v>
      </c>
      <c r="X174" s="146">
        <f t="shared" si="20"/>
        <v>0</v>
      </c>
      <c r="Y174" s="146">
        <f t="shared" si="20"/>
        <v>0</v>
      </c>
      <c r="Z174"/>
      <c r="AA174"/>
    </row>
    <row r="175" spans="19:27" x14ac:dyDescent="0.25">
      <c r="S175" s="145" t="str">
        <f>'Basic Input for Tool'!$E83</f>
        <v>Other 16</v>
      </c>
      <c r="T175" s="146">
        <f t="shared" si="20"/>
        <v>0</v>
      </c>
      <c r="U175" s="146">
        <f t="shared" si="20"/>
        <v>0</v>
      </c>
      <c r="V175" s="146">
        <f t="shared" si="20"/>
        <v>0</v>
      </c>
      <c r="W175" s="146">
        <f t="shared" si="20"/>
        <v>0</v>
      </c>
      <c r="X175" s="146">
        <f t="shared" si="20"/>
        <v>0</v>
      </c>
      <c r="Y175" s="146">
        <f t="shared" si="20"/>
        <v>0</v>
      </c>
      <c r="Z175"/>
      <c r="AA175"/>
    </row>
    <row r="176" spans="19:27" x14ac:dyDescent="0.25">
      <c r="S176" s="145" t="str">
        <f>'Basic Input for Tool'!$E84</f>
        <v>Other 17</v>
      </c>
      <c r="T176" s="146">
        <f t="shared" si="20"/>
        <v>0</v>
      </c>
      <c r="U176" s="146">
        <f t="shared" si="20"/>
        <v>0</v>
      </c>
      <c r="V176" s="146">
        <f t="shared" si="20"/>
        <v>0</v>
      </c>
      <c r="W176" s="146">
        <f t="shared" si="20"/>
        <v>0</v>
      </c>
      <c r="X176" s="146">
        <f t="shared" si="20"/>
        <v>0</v>
      </c>
      <c r="Y176" s="146">
        <f t="shared" si="20"/>
        <v>0</v>
      </c>
      <c r="Z176"/>
      <c r="AA176"/>
    </row>
    <row r="177" spans="1:27" x14ac:dyDescent="0.25">
      <c r="S177" s="145" t="str">
        <f>'Basic Input for Tool'!$E85</f>
        <v>Other 18</v>
      </c>
      <c r="T177" s="146">
        <f t="shared" si="20"/>
        <v>0</v>
      </c>
      <c r="U177" s="146">
        <f t="shared" si="20"/>
        <v>0</v>
      </c>
      <c r="V177" s="146">
        <f t="shared" si="20"/>
        <v>0</v>
      </c>
      <c r="W177" s="146">
        <f t="shared" si="20"/>
        <v>0</v>
      </c>
      <c r="X177" s="146">
        <f t="shared" si="20"/>
        <v>0</v>
      </c>
      <c r="Y177" s="146">
        <f t="shared" si="20"/>
        <v>0</v>
      </c>
      <c r="Z177"/>
      <c r="AA177"/>
    </row>
    <row r="178" spans="1:27" x14ac:dyDescent="0.25">
      <c r="S178" s="145" t="str">
        <f>'Basic Input for Tool'!$E86</f>
        <v>Other 19</v>
      </c>
      <c r="T178" s="146">
        <f t="shared" si="20"/>
        <v>0</v>
      </c>
      <c r="U178" s="146">
        <f t="shared" si="20"/>
        <v>0</v>
      </c>
      <c r="V178" s="146">
        <f t="shared" si="20"/>
        <v>0</v>
      </c>
      <c r="W178" s="146">
        <f t="shared" si="20"/>
        <v>0</v>
      </c>
      <c r="X178" s="146">
        <f t="shared" si="20"/>
        <v>0</v>
      </c>
      <c r="Y178" s="146">
        <f t="shared" si="20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20"/>
        <v>0</v>
      </c>
      <c r="U179" s="146">
        <f t="shared" si="20"/>
        <v>0</v>
      </c>
      <c r="V179" s="146">
        <f t="shared" si="20"/>
        <v>0</v>
      </c>
      <c r="W179" s="146">
        <f t="shared" si="20"/>
        <v>0</v>
      </c>
      <c r="X179" s="146">
        <f t="shared" si="20"/>
        <v>0</v>
      </c>
      <c r="Y179" s="146">
        <f t="shared" si="20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21">U6</f>
        <v>Cost estimate 2025</v>
      </c>
      <c r="V182" s="145" t="str">
        <f t="shared" si="21"/>
        <v>Cost estimate 2026</v>
      </c>
      <c r="W182" s="145" t="str">
        <f t="shared" si="21"/>
        <v>Cost estimate 2027</v>
      </c>
      <c r="X182" s="145" t="str">
        <f t="shared" si="21"/>
        <v>Cost estimate 2028</v>
      </c>
      <c r="Y182" s="145" t="str">
        <f t="shared" si="21"/>
        <v>TotalOver5Years</v>
      </c>
      <c r="Z182" s="191">
        <f>SUM(Y183:Y184)</f>
        <v>50000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50000</v>
      </c>
      <c r="U183" s="146">
        <f>SUM(SUMIFS(U$7:U$106,$L7:$L106,{"yes","y","funded"}))</f>
        <v>0</v>
      </c>
      <c r="V183" s="146">
        <f>SUM(SUMIFS(V$7:V$106,$L7:$L106,{"yes","y","funded"}))</f>
        <v>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50000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0</v>
      </c>
      <c r="U184" s="146">
        <f>SUM(SUMIFS(U$7:U$106,$L7:$L106,{"no","n","not funded"}))</f>
        <v>0</v>
      </c>
      <c r="V184" s="146">
        <f>SUM(SUMIFS(V$7:V$106,$L7:$L106,{"no","n","not funded"}))</f>
        <v>0</v>
      </c>
      <c r="W184" s="146">
        <f>SUM(SUMIFS(W$7:W$106,$L7:$L106,{"no","n","not funded"}))</f>
        <v>0</v>
      </c>
      <c r="X184" s="146">
        <f>SUM(SUMIFS(X$7:X$106,$L7:$L106,{"no","n","not funded"}))</f>
        <v>0</v>
      </c>
      <c r="Y184" s="146">
        <f>SUM(SUMIFS(Y$7:Y$106,$L7:$L106,{"no","n","not funded"}))</f>
        <v>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</row>
    <row r="188" spans="1:27" x14ac:dyDescent="0.25">
      <c r="A188" s="37"/>
      <c r="B188" s="37"/>
    </row>
    <row r="189" spans="1:27" x14ac:dyDescent="0.25">
      <c r="A189" s="37"/>
      <c r="B189" s="37"/>
    </row>
    <row r="190" spans="1:27" x14ac:dyDescent="0.25">
      <c r="A190" s="37"/>
      <c r="B190" s="37"/>
    </row>
    <row r="191" spans="1:27" x14ac:dyDescent="0.25">
      <c r="A191" s="37"/>
      <c r="B191" s="37"/>
    </row>
    <row r="192" spans="1:27" x14ac:dyDescent="0.25">
      <c r="A192" s="37"/>
      <c r="B192" s="37"/>
    </row>
    <row r="193" spans="1:2" x14ac:dyDescent="0.25">
      <c r="A193" s="37"/>
      <c r="B193" s="37"/>
    </row>
    <row r="194" spans="1:2" x14ac:dyDescent="0.25">
      <c r="A194" s="37"/>
      <c r="B194" s="37"/>
    </row>
    <row r="195" spans="1:2" x14ac:dyDescent="0.25">
      <c r="A195" s="37"/>
      <c r="B195" s="37"/>
    </row>
    <row r="196" spans="1:2" x14ac:dyDescent="0.25">
      <c r="A196" s="37"/>
      <c r="B196" s="37"/>
    </row>
    <row r="197" spans="1:2" x14ac:dyDescent="0.25">
      <c r="A197" s="37"/>
      <c r="B197" s="37"/>
    </row>
    <row r="198" spans="1:2" x14ac:dyDescent="0.25">
      <c r="A198" s="37"/>
      <c r="B198" s="37"/>
    </row>
    <row r="199" spans="1:2" x14ac:dyDescent="0.25">
      <c r="A199" s="37"/>
      <c r="B199" s="37"/>
    </row>
    <row r="200" spans="1:2" x14ac:dyDescent="0.25">
      <c r="A200" s="37"/>
      <c r="B200" s="37"/>
    </row>
    <row r="201" spans="1:2" x14ac:dyDescent="0.25">
      <c r="A201" s="37"/>
      <c r="B201" s="37"/>
    </row>
    <row r="202" spans="1:2" x14ac:dyDescent="0.25">
      <c r="A202" s="37"/>
      <c r="B202" s="37"/>
    </row>
    <row r="203" spans="1:2" x14ac:dyDescent="0.25">
      <c r="A203" s="37"/>
      <c r="B203" s="37"/>
    </row>
    <row r="204" spans="1:2" x14ac:dyDescent="0.25">
      <c r="A204" s="37"/>
      <c r="B204" s="37"/>
    </row>
    <row r="205" spans="1:2" x14ac:dyDescent="0.25">
      <c r="A205" s="37"/>
      <c r="B205" s="37"/>
    </row>
    <row r="206" spans="1:2" x14ac:dyDescent="0.25">
      <c r="A206" s="37"/>
      <c r="B206" s="37"/>
    </row>
    <row r="207" spans="1:2" x14ac:dyDescent="0.25">
      <c r="A207" s="37"/>
      <c r="B207" s="37"/>
    </row>
    <row r="208" spans="1:2" x14ac:dyDescent="0.25">
      <c r="A208" s="37"/>
      <c r="B208" s="37"/>
    </row>
  </sheetData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1500-000000000000}"/>
  </dataValidation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9">
    <tabColor theme="6" tint="0.59999389629810485"/>
  </sheetPr>
  <dimension ref="A1:XFC208"/>
  <sheetViews>
    <sheetView topLeftCell="A139" zoomScale="70" zoomScaleNormal="70" workbookViewId="0">
      <selection activeCell="F182" sqref="A182:XFD184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9" width="6.42578125" style="37" bestFit="1" customWidth="1"/>
    <col min="20" max="21" width="18.85546875" style="37" bestFit="1" customWidth="1"/>
    <col min="22" max="23" width="18.42578125" style="37" bestFit="1" customWidth="1"/>
    <col min="24" max="24" width="18.85546875" style="37" bestFit="1" customWidth="1"/>
    <col min="25" max="25" width="16.5703125" style="37" bestFit="1" customWidth="1"/>
    <col min="26" max="26" width="14.5703125" style="37" customWidth="1"/>
    <col min="27" max="27" width="14.5703125" style="37" bestFit="1" customWidth="1"/>
    <col min="28" max="31" width="13.5703125" customWidth="1"/>
  </cols>
  <sheetData>
    <row r="1" spans="1:193 16371:16383" x14ac:dyDescent="0.25">
      <c r="A1" s="136" t="str">
        <f>IF(ISNA(VLOOKUP(CountryName,CountriesCodes,2,FALSE))=TRUE,"",VLOOKUP(CountryName,CountriesCodes,2,FALSE)&amp; "NLF")</f>
        <v>ETH NLF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J2" s="23"/>
      <c r="AK2" s="111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customHeight="1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J3" s="112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</row>
    <row r="5" spans="1:193 16371:16383" ht="46.5" x14ac:dyDescent="0.25">
      <c r="A5" s="139"/>
      <c r="B5" s="40" t="s">
        <v>598</v>
      </c>
      <c r="C5" s="41" t="s">
        <v>770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1</v>
      </c>
      <c r="AH6">
        <f>COUNTA($N7:$N106)</f>
        <v>1</v>
      </c>
    </row>
    <row r="7" spans="1:193 16371:16383" ht="31.5" x14ac:dyDescent="0.25">
      <c r="A7" s="143"/>
      <c r="B7" s="48"/>
      <c r="C7" s="48"/>
      <c r="D7" s="48"/>
      <c r="E7" s="48"/>
      <c r="F7" s="48" t="s">
        <v>833</v>
      </c>
      <c r="G7" s="48" t="s">
        <v>778</v>
      </c>
      <c r="H7" s="48" t="s">
        <v>32</v>
      </c>
      <c r="I7" s="48"/>
      <c r="J7" s="48"/>
      <c r="K7" s="48"/>
      <c r="L7" s="48" t="s">
        <v>791</v>
      </c>
      <c r="M7" s="48" t="s">
        <v>779</v>
      </c>
      <c r="N7" s="205">
        <f>$CB7*$CC7*$CD7+$CB7*$CC7*$CE7+$CB7*$CF7</f>
        <v>178000</v>
      </c>
      <c r="O7" s="47">
        <v>1</v>
      </c>
      <c r="P7" s="50">
        <v>1</v>
      </c>
      <c r="Q7" s="50"/>
      <c r="R7" s="50"/>
      <c r="S7" s="50"/>
      <c r="T7" s="51">
        <f t="shared" ref="T7:X16" si="1">IF($N7="Pending",0,$N7*O7)</f>
        <v>178000</v>
      </c>
      <c r="U7" s="51">
        <f t="shared" si="1"/>
        <v>178000</v>
      </c>
      <c r="V7" s="51">
        <f t="shared" si="1"/>
        <v>0</v>
      </c>
      <c r="W7" s="51">
        <f t="shared" si="1"/>
        <v>0</v>
      </c>
      <c r="X7" s="51">
        <f t="shared" si="1"/>
        <v>0</v>
      </c>
      <c r="Y7" s="51">
        <f t="shared" ref="Y7:Y16" si="2">SUM(T7:X7)</f>
        <v>356000</v>
      </c>
      <c r="Z7" s="49" t="s">
        <v>669</v>
      </c>
      <c r="AA7" s="49" t="s">
        <v>591</v>
      </c>
      <c r="AB7" s="15"/>
      <c r="AC7" s="15"/>
      <c r="AD7" s="15"/>
      <c r="AE7" s="15"/>
      <c r="AL7" t="s">
        <v>787</v>
      </c>
      <c r="CA7" t="s">
        <v>28</v>
      </c>
      <c r="CB7">
        <v>1</v>
      </c>
      <c r="CC7">
        <v>10</v>
      </c>
      <c r="CD7">
        <v>1900</v>
      </c>
      <c r="CE7">
        <v>11900</v>
      </c>
      <c r="CF7">
        <v>40000</v>
      </c>
      <c r="CG7">
        <v>178000</v>
      </c>
      <c r="CH7" t="s">
        <v>32</v>
      </c>
      <c r="CI7" t="s">
        <v>591</v>
      </c>
      <c r="CJ7" t="s">
        <v>669</v>
      </c>
      <c r="CK7" t="s">
        <v>778</v>
      </c>
    </row>
    <row r="8" spans="1:193 16371:16383" x14ac:dyDescent="0.25">
      <c r="A8" s="143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205"/>
      <c r="O8" s="47"/>
      <c r="P8" s="50"/>
      <c r="Q8" s="50"/>
      <c r="R8" s="50"/>
      <c r="S8" s="50"/>
      <c r="T8" s="51">
        <f t="shared" si="1"/>
        <v>0</v>
      </c>
      <c r="U8" s="51">
        <f t="shared" si="1"/>
        <v>0</v>
      </c>
      <c r="V8" s="51">
        <f t="shared" si="1"/>
        <v>0</v>
      </c>
      <c r="W8" s="51">
        <f t="shared" si="1"/>
        <v>0</v>
      </c>
      <c r="X8" s="51">
        <f t="shared" si="1"/>
        <v>0</v>
      </c>
      <c r="Y8" s="51">
        <f t="shared" si="2"/>
        <v>0</v>
      </c>
      <c r="Z8" s="49"/>
      <c r="AA8" s="49"/>
      <c r="AB8" s="15"/>
      <c r="AC8" s="15"/>
      <c r="AD8" s="15"/>
      <c r="AE8" s="15"/>
    </row>
    <row r="9" spans="1:193 16371:16383" x14ac:dyDescent="0.25">
      <c r="A9" s="143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205"/>
      <c r="O9" s="47"/>
      <c r="P9" s="50"/>
      <c r="Q9" s="50"/>
      <c r="R9" s="50"/>
      <c r="S9" s="50"/>
      <c r="T9" s="51">
        <f t="shared" si="1"/>
        <v>0</v>
      </c>
      <c r="U9" s="51">
        <f t="shared" si="1"/>
        <v>0</v>
      </c>
      <c r="V9" s="51">
        <f t="shared" si="1"/>
        <v>0</v>
      </c>
      <c r="W9" s="51">
        <f t="shared" si="1"/>
        <v>0</v>
      </c>
      <c r="X9" s="51">
        <f t="shared" si="1"/>
        <v>0</v>
      </c>
      <c r="Y9" s="51">
        <f t="shared" si="2"/>
        <v>0</v>
      </c>
      <c r="Z9" s="49"/>
      <c r="AA9" s="49"/>
      <c r="AB9" s="15"/>
      <c r="AC9" s="15"/>
      <c r="AD9" s="15"/>
      <c r="AE9" s="15"/>
    </row>
    <row r="10" spans="1:193 16371:16383" x14ac:dyDescent="0.25">
      <c r="A10" s="143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205"/>
      <c r="O10" s="47"/>
      <c r="P10" s="50"/>
      <c r="Q10" s="50"/>
      <c r="R10" s="50"/>
      <c r="S10" s="50"/>
      <c r="T10" s="51">
        <f t="shared" si="1"/>
        <v>0</v>
      </c>
      <c r="U10" s="51">
        <f t="shared" si="1"/>
        <v>0</v>
      </c>
      <c r="V10" s="51">
        <f t="shared" si="1"/>
        <v>0</v>
      </c>
      <c r="W10" s="51">
        <f t="shared" si="1"/>
        <v>0</v>
      </c>
      <c r="X10" s="51">
        <f t="shared" si="1"/>
        <v>0</v>
      </c>
      <c r="Y10" s="51">
        <f t="shared" si="2"/>
        <v>0</v>
      </c>
      <c r="Z10" s="49"/>
      <c r="AA10" s="49"/>
      <c r="AB10" s="15"/>
      <c r="AC10" s="15"/>
      <c r="AD10" s="15"/>
      <c r="AE10" s="15"/>
    </row>
    <row r="11" spans="1:193 16371:16383" x14ac:dyDescent="0.25">
      <c r="A11" s="143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205"/>
      <c r="O11" s="47"/>
      <c r="P11" s="50"/>
      <c r="Q11" s="50"/>
      <c r="R11" s="50"/>
      <c r="S11" s="50"/>
      <c r="T11" s="51">
        <f t="shared" si="1"/>
        <v>0</v>
      </c>
      <c r="U11" s="51">
        <f t="shared" si="1"/>
        <v>0</v>
      </c>
      <c r="V11" s="51">
        <f t="shared" si="1"/>
        <v>0</v>
      </c>
      <c r="W11" s="51">
        <f t="shared" si="1"/>
        <v>0</v>
      </c>
      <c r="X11" s="51">
        <f t="shared" si="1"/>
        <v>0</v>
      </c>
      <c r="Y11" s="51">
        <f t="shared" si="2"/>
        <v>0</v>
      </c>
      <c r="Z11" s="49"/>
      <c r="AA11" s="49"/>
      <c r="AB11" s="15"/>
      <c r="AC11" s="15"/>
      <c r="AD11" s="15"/>
      <c r="AE11" s="15"/>
    </row>
    <row r="12" spans="1:193 16371:16383" x14ac:dyDescent="0.25">
      <c r="A12" s="143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205"/>
      <c r="O12" s="47"/>
      <c r="P12" s="50"/>
      <c r="Q12" s="50"/>
      <c r="R12" s="50"/>
      <c r="S12" s="50"/>
      <c r="T12" s="51">
        <f t="shared" si="1"/>
        <v>0</v>
      </c>
      <c r="U12" s="51">
        <f t="shared" si="1"/>
        <v>0</v>
      </c>
      <c r="V12" s="51">
        <f t="shared" si="1"/>
        <v>0</v>
      </c>
      <c r="W12" s="51">
        <f t="shared" si="1"/>
        <v>0</v>
      </c>
      <c r="X12" s="51">
        <f t="shared" si="1"/>
        <v>0</v>
      </c>
      <c r="Y12" s="51">
        <f t="shared" si="2"/>
        <v>0</v>
      </c>
      <c r="Z12" s="49"/>
      <c r="AA12" s="49"/>
      <c r="AB12" s="15"/>
      <c r="AC12" s="15"/>
      <c r="AD12" s="15"/>
      <c r="AE12" s="15"/>
    </row>
    <row r="13" spans="1:193 16371:16383" x14ac:dyDescent="0.25">
      <c r="A13" s="143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205"/>
      <c r="O13" s="47"/>
      <c r="P13" s="50"/>
      <c r="Q13" s="50"/>
      <c r="R13" s="50"/>
      <c r="S13" s="50"/>
      <c r="T13" s="51">
        <f t="shared" si="1"/>
        <v>0</v>
      </c>
      <c r="U13" s="51">
        <f t="shared" si="1"/>
        <v>0</v>
      </c>
      <c r="V13" s="51">
        <f t="shared" si="1"/>
        <v>0</v>
      </c>
      <c r="W13" s="51">
        <f t="shared" si="1"/>
        <v>0</v>
      </c>
      <c r="X13" s="51">
        <f t="shared" si="1"/>
        <v>0</v>
      </c>
      <c r="Y13" s="51">
        <f t="shared" si="2"/>
        <v>0</v>
      </c>
      <c r="Z13" s="49"/>
      <c r="AA13" s="49"/>
      <c r="AB13" s="15"/>
      <c r="AC13" s="15"/>
      <c r="AD13" s="15"/>
      <c r="AE13" s="15"/>
    </row>
    <row r="14" spans="1:193 16371:16383" x14ac:dyDescent="0.25">
      <c r="A14" s="143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205"/>
      <c r="O14" s="47"/>
      <c r="P14" s="50"/>
      <c r="Q14" s="50"/>
      <c r="R14" s="50"/>
      <c r="S14" s="50"/>
      <c r="T14" s="51">
        <f t="shared" si="1"/>
        <v>0</v>
      </c>
      <c r="U14" s="51">
        <f t="shared" si="1"/>
        <v>0</v>
      </c>
      <c r="V14" s="51">
        <f t="shared" si="1"/>
        <v>0</v>
      </c>
      <c r="W14" s="51">
        <f t="shared" si="1"/>
        <v>0</v>
      </c>
      <c r="X14" s="51">
        <f t="shared" si="1"/>
        <v>0</v>
      </c>
      <c r="Y14" s="51">
        <f t="shared" si="2"/>
        <v>0</v>
      </c>
      <c r="Z14" s="49"/>
      <c r="AA14" s="49"/>
      <c r="AB14" s="15"/>
      <c r="AC14" s="15"/>
      <c r="AD14" s="15"/>
      <c r="AE14" s="15"/>
    </row>
    <row r="15" spans="1:193 16371:16383" x14ac:dyDescent="0.25">
      <c r="A15" s="143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205"/>
      <c r="O15" s="47"/>
      <c r="P15" s="50"/>
      <c r="Q15" s="50"/>
      <c r="R15" s="50"/>
      <c r="S15" s="50"/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2"/>
        <v>0</v>
      </c>
      <c r="Z15" s="49"/>
      <c r="AA15" s="49"/>
      <c r="AB15" s="15"/>
      <c r="AC15" s="15"/>
      <c r="AD15" s="15"/>
      <c r="AE15" s="15"/>
    </row>
    <row r="16" spans="1:193 16371:16383" x14ac:dyDescent="0.25">
      <c r="A16" s="143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205"/>
      <c r="O16" s="47"/>
      <c r="P16" s="50"/>
      <c r="Q16" s="50"/>
      <c r="R16" s="50"/>
      <c r="S16" s="50"/>
      <c r="T16" s="51">
        <f t="shared" si="1"/>
        <v>0</v>
      </c>
      <c r="U16" s="51">
        <f t="shared" si="1"/>
        <v>0</v>
      </c>
      <c r="V16" s="51">
        <f t="shared" si="1"/>
        <v>0</v>
      </c>
      <c r="W16" s="51">
        <f t="shared" si="1"/>
        <v>0</v>
      </c>
      <c r="X16" s="51">
        <f t="shared" si="1"/>
        <v>0</v>
      </c>
      <c r="Y16" s="51">
        <f t="shared" si="2"/>
        <v>0</v>
      </c>
      <c r="Z16" s="49"/>
      <c r="AA16" s="49"/>
      <c r="AB16" s="15"/>
      <c r="AC16" s="15"/>
      <c r="AD16" s="15"/>
      <c r="AE16" s="15"/>
    </row>
    <row r="17" spans="1:31" x14ac:dyDescent="0.25">
      <c r="A17" s="143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205"/>
      <c r="O17" s="47"/>
      <c r="P17" s="50"/>
      <c r="Q17" s="50"/>
      <c r="R17" s="50"/>
      <c r="S17" s="50"/>
      <c r="T17" s="51">
        <f t="shared" ref="T17:T22" si="3">IF($N17="Pending",0,$N17*O17)</f>
        <v>0</v>
      </c>
      <c r="U17" s="51">
        <f t="shared" ref="U17:U22" si="4">IF($N17="Pending",0,$N17*P17)</f>
        <v>0</v>
      </c>
      <c r="V17" s="51">
        <f t="shared" ref="V17:V22" si="5">IF($N17="Pending",0,$N17*Q17)</f>
        <v>0</v>
      </c>
      <c r="W17" s="51">
        <f t="shared" ref="W17:W22" si="6">IF($N17="Pending",0,$N17*R17)</f>
        <v>0</v>
      </c>
      <c r="X17" s="51">
        <f t="shared" ref="X17:X22" si="7">IF($N17="Pending",0,$N17*S17)</f>
        <v>0</v>
      </c>
      <c r="Y17" s="51">
        <f t="shared" ref="Y17:Y22" si="8">SUM(T17:X17)</f>
        <v>0</v>
      </c>
      <c r="Z17" s="49"/>
      <c r="AA17" s="49"/>
      <c r="AB17" s="15"/>
      <c r="AC17" s="15"/>
      <c r="AD17" s="15"/>
      <c r="AE17" s="15"/>
    </row>
    <row r="18" spans="1:31" x14ac:dyDescent="0.25">
      <c r="A18" s="143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205"/>
      <c r="O18" s="47"/>
      <c r="P18" s="50"/>
      <c r="Q18" s="50"/>
      <c r="R18" s="50"/>
      <c r="S18" s="50"/>
      <c r="T18" s="51">
        <f t="shared" si="3"/>
        <v>0</v>
      </c>
      <c r="U18" s="51">
        <f t="shared" si="4"/>
        <v>0</v>
      </c>
      <c r="V18" s="51">
        <f t="shared" si="5"/>
        <v>0</v>
      </c>
      <c r="W18" s="51">
        <f t="shared" si="6"/>
        <v>0</v>
      </c>
      <c r="X18" s="51">
        <f t="shared" si="7"/>
        <v>0</v>
      </c>
      <c r="Y18" s="51">
        <f t="shared" si="8"/>
        <v>0</v>
      </c>
      <c r="Z18" s="49"/>
      <c r="AA18" s="49"/>
      <c r="AB18" s="15"/>
      <c r="AC18" s="15"/>
      <c r="AD18" s="15"/>
      <c r="AE18" s="15"/>
    </row>
    <row r="19" spans="1:31" x14ac:dyDescent="0.25">
      <c r="A19" s="143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205"/>
      <c r="O19" s="47"/>
      <c r="P19" s="50"/>
      <c r="Q19" s="50"/>
      <c r="R19" s="50"/>
      <c r="S19" s="50"/>
      <c r="T19" s="51">
        <f t="shared" si="3"/>
        <v>0</v>
      </c>
      <c r="U19" s="51">
        <f t="shared" si="4"/>
        <v>0</v>
      </c>
      <c r="V19" s="51">
        <f t="shared" si="5"/>
        <v>0</v>
      </c>
      <c r="W19" s="51">
        <f t="shared" si="6"/>
        <v>0</v>
      </c>
      <c r="X19" s="51">
        <f t="shared" si="7"/>
        <v>0</v>
      </c>
      <c r="Y19" s="51">
        <f t="shared" si="8"/>
        <v>0</v>
      </c>
      <c r="Z19" s="49"/>
      <c r="AA19" s="49"/>
      <c r="AB19" s="15"/>
      <c r="AC19" s="15"/>
      <c r="AD19" s="15"/>
      <c r="AE19" s="15"/>
    </row>
    <row r="20" spans="1:31" x14ac:dyDescent="0.25">
      <c r="A20" s="143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205"/>
      <c r="O20" s="47"/>
      <c r="P20" s="50"/>
      <c r="Q20" s="50"/>
      <c r="R20" s="50"/>
      <c r="S20" s="50"/>
      <c r="T20" s="51">
        <f t="shared" si="3"/>
        <v>0</v>
      </c>
      <c r="U20" s="51">
        <f t="shared" si="4"/>
        <v>0</v>
      </c>
      <c r="V20" s="51">
        <f t="shared" si="5"/>
        <v>0</v>
      </c>
      <c r="W20" s="51">
        <f t="shared" si="6"/>
        <v>0</v>
      </c>
      <c r="X20" s="51">
        <f t="shared" si="7"/>
        <v>0</v>
      </c>
      <c r="Y20" s="51">
        <f t="shared" si="8"/>
        <v>0</v>
      </c>
      <c r="Z20" s="49"/>
      <c r="AA20" s="49"/>
      <c r="AB20" s="15"/>
      <c r="AC20" s="15"/>
      <c r="AD20" s="15"/>
      <c r="AE20" s="15"/>
    </row>
    <row r="21" spans="1:31" x14ac:dyDescent="0.25">
      <c r="A21" s="143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205"/>
      <c r="O21" s="47"/>
      <c r="P21" s="50"/>
      <c r="Q21" s="50"/>
      <c r="R21" s="50"/>
      <c r="S21" s="50"/>
      <c r="T21" s="51">
        <f t="shared" si="3"/>
        <v>0</v>
      </c>
      <c r="U21" s="51">
        <f t="shared" si="4"/>
        <v>0</v>
      </c>
      <c r="V21" s="51">
        <f t="shared" si="5"/>
        <v>0</v>
      </c>
      <c r="W21" s="51">
        <f t="shared" si="6"/>
        <v>0</v>
      </c>
      <c r="X21" s="51">
        <f t="shared" si="7"/>
        <v>0</v>
      </c>
      <c r="Y21" s="51">
        <f t="shared" si="8"/>
        <v>0</v>
      </c>
      <c r="Z21" s="49"/>
      <c r="AA21" s="49"/>
      <c r="AB21" s="15"/>
      <c r="AC21" s="15"/>
      <c r="AD21" s="15"/>
      <c r="AE21" s="15"/>
    </row>
    <row r="22" spans="1:31" x14ac:dyDescent="0.25">
      <c r="A22" s="14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205"/>
      <c r="O22" s="47"/>
      <c r="P22" s="50"/>
      <c r="Q22" s="50"/>
      <c r="R22" s="50"/>
      <c r="S22" s="50"/>
      <c r="T22" s="51">
        <f t="shared" si="3"/>
        <v>0</v>
      </c>
      <c r="U22" s="51">
        <f t="shared" si="4"/>
        <v>0</v>
      </c>
      <c r="V22" s="51">
        <f t="shared" si="5"/>
        <v>0</v>
      </c>
      <c r="W22" s="51">
        <f t="shared" si="6"/>
        <v>0</v>
      </c>
      <c r="X22" s="51">
        <f t="shared" si="7"/>
        <v>0</v>
      </c>
      <c r="Y22" s="51">
        <f t="shared" si="8"/>
        <v>0</v>
      </c>
      <c r="Z22" s="49"/>
      <c r="AA22" s="49"/>
      <c r="AB22" s="15"/>
      <c r="AC22" s="15"/>
      <c r="AD22" s="15"/>
      <c r="AE22" s="15"/>
    </row>
    <row r="23" spans="1:31" x14ac:dyDescent="0.25">
      <c r="A23" s="143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205"/>
      <c r="O23" s="47"/>
      <c r="P23" s="50"/>
      <c r="Q23" s="50"/>
      <c r="R23" s="50"/>
      <c r="S23" s="50"/>
      <c r="T23" s="51">
        <f t="shared" ref="T23:T50" si="9">IF($N23="Pending",0,$N23*O23)</f>
        <v>0</v>
      </c>
      <c r="U23" s="51">
        <f t="shared" ref="U23:U50" si="10">IF($N23="Pending",0,$N23*P23)</f>
        <v>0</v>
      </c>
      <c r="V23" s="51">
        <f t="shared" ref="V23:V50" si="11">IF($N23="Pending",0,$N23*Q23)</f>
        <v>0</v>
      </c>
      <c r="W23" s="51">
        <f t="shared" ref="W23:W50" si="12">IF($N23="Pending",0,$N23*R23)</f>
        <v>0</v>
      </c>
      <c r="X23" s="51">
        <f t="shared" ref="X23:X50" si="13">IF($N23="Pending",0,$N23*S23)</f>
        <v>0</v>
      </c>
      <c r="Y23" s="51">
        <f t="shared" ref="Y23:Y50" si="14">SUM(T23:X23)</f>
        <v>0</v>
      </c>
      <c r="Z23" s="49"/>
      <c r="AA23" s="49"/>
      <c r="AB23" s="15"/>
      <c r="AC23" s="15"/>
      <c r="AD23" s="15"/>
      <c r="AE23" s="15"/>
    </row>
    <row r="24" spans="1:31" x14ac:dyDescent="0.25">
      <c r="A24" s="14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205"/>
      <c r="O24" s="47"/>
      <c r="P24" s="50"/>
      <c r="Q24" s="50"/>
      <c r="R24" s="50"/>
      <c r="S24" s="50"/>
      <c r="T24" s="51">
        <f t="shared" si="9"/>
        <v>0</v>
      </c>
      <c r="U24" s="51">
        <f t="shared" si="10"/>
        <v>0</v>
      </c>
      <c r="V24" s="51">
        <f t="shared" si="11"/>
        <v>0</v>
      </c>
      <c r="W24" s="51">
        <f t="shared" si="12"/>
        <v>0</v>
      </c>
      <c r="X24" s="51">
        <f t="shared" si="13"/>
        <v>0</v>
      </c>
      <c r="Y24" s="51">
        <f t="shared" si="14"/>
        <v>0</v>
      </c>
      <c r="Z24" s="49"/>
      <c r="AA24" s="49"/>
      <c r="AB24" s="15"/>
      <c r="AC24" s="15"/>
      <c r="AD24" s="15"/>
      <c r="AE24" s="15"/>
    </row>
    <row r="25" spans="1:31" x14ac:dyDescent="0.25">
      <c r="A25" s="143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205"/>
      <c r="O25" s="47"/>
      <c r="P25" s="50"/>
      <c r="Q25" s="50"/>
      <c r="R25" s="50"/>
      <c r="S25" s="50"/>
      <c r="T25" s="51">
        <f t="shared" si="9"/>
        <v>0</v>
      </c>
      <c r="U25" s="51">
        <f t="shared" si="10"/>
        <v>0</v>
      </c>
      <c r="V25" s="51">
        <f t="shared" si="11"/>
        <v>0</v>
      </c>
      <c r="W25" s="51">
        <f t="shared" si="12"/>
        <v>0</v>
      </c>
      <c r="X25" s="51">
        <f t="shared" si="13"/>
        <v>0</v>
      </c>
      <c r="Y25" s="51">
        <f t="shared" si="14"/>
        <v>0</v>
      </c>
      <c r="Z25" s="49"/>
      <c r="AA25" s="49"/>
      <c r="AB25" s="15"/>
      <c r="AC25" s="15"/>
      <c r="AD25" s="15"/>
      <c r="AE25" s="15"/>
    </row>
    <row r="26" spans="1:31" x14ac:dyDescent="0.25">
      <c r="A26" s="14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205"/>
      <c r="O26" s="47"/>
      <c r="P26" s="50"/>
      <c r="Q26" s="50"/>
      <c r="R26" s="50"/>
      <c r="S26" s="50"/>
      <c r="T26" s="51">
        <f t="shared" si="9"/>
        <v>0</v>
      </c>
      <c r="U26" s="51">
        <f t="shared" si="10"/>
        <v>0</v>
      </c>
      <c r="V26" s="51">
        <f t="shared" si="11"/>
        <v>0</v>
      </c>
      <c r="W26" s="51">
        <f t="shared" si="12"/>
        <v>0</v>
      </c>
      <c r="X26" s="51">
        <f t="shared" si="13"/>
        <v>0</v>
      </c>
      <c r="Y26" s="51">
        <f t="shared" si="14"/>
        <v>0</v>
      </c>
      <c r="Z26" s="49"/>
      <c r="AA26" s="49"/>
      <c r="AB26" s="15"/>
      <c r="AC26" s="15"/>
      <c r="AD26" s="15"/>
      <c r="AE26" s="15"/>
    </row>
    <row r="27" spans="1:31" x14ac:dyDescent="0.25">
      <c r="A27" s="14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205"/>
      <c r="O27" s="47"/>
      <c r="P27" s="50"/>
      <c r="Q27" s="50"/>
      <c r="R27" s="50"/>
      <c r="S27" s="50"/>
      <c r="T27" s="51">
        <f t="shared" si="9"/>
        <v>0</v>
      </c>
      <c r="U27" s="51">
        <f t="shared" si="10"/>
        <v>0</v>
      </c>
      <c r="V27" s="51">
        <f t="shared" si="11"/>
        <v>0</v>
      </c>
      <c r="W27" s="51">
        <f t="shared" si="12"/>
        <v>0</v>
      </c>
      <c r="X27" s="51">
        <f t="shared" si="13"/>
        <v>0</v>
      </c>
      <c r="Y27" s="51">
        <f t="shared" si="14"/>
        <v>0</v>
      </c>
      <c r="Z27" s="49"/>
      <c r="AA27" s="49"/>
      <c r="AB27" s="15"/>
      <c r="AC27" s="15"/>
      <c r="AD27" s="15"/>
      <c r="AE27" s="15"/>
    </row>
    <row r="28" spans="1:31" x14ac:dyDescent="0.25">
      <c r="A28" s="14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205"/>
      <c r="O28" s="47"/>
      <c r="P28" s="50"/>
      <c r="Q28" s="50"/>
      <c r="R28" s="50"/>
      <c r="S28" s="50"/>
      <c r="T28" s="51">
        <f t="shared" si="9"/>
        <v>0</v>
      </c>
      <c r="U28" s="51">
        <f t="shared" si="10"/>
        <v>0</v>
      </c>
      <c r="V28" s="51">
        <f t="shared" si="11"/>
        <v>0</v>
      </c>
      <c r="W28" s="51">
        <f t="shared" si="12"/>
        <v>0</v>
      </c>
      <c r="X28" s="51">
        <f t="shared" si="13"/>
        <v>0</v>
      </c>
      <c r="Y28" s="51">
        <f t="shared" si="14"/>
        <v>0</v>
      </c>
      <c r="Z28" s="49"/>
      <c r="AA28" s="49"/>
      <c r="AB28" s="15"/>
      <c r="AC28" s="15"/>
      <c r="AD28" s="15"/>
      <c r="AE28" s="15"/>
    </row>
    <row r="29" spans="1:31" x14ac:dyDescent="0.25">
      <c r="A29" s="14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205"/>
      <c r="O29" s="47"/>
      <c r="P29" s="50"/>
      <c r="Q29" s="50"/>
      <c r="R29" s="50"/>
      <c r="S29" s="50"/>
      <c r="T29" s="51">
        <f t="shared" si="9"/>
        <v>0</v>
      </c>
      <c r="U29" s="51">
        <f t="shared" si="10"/>
        <v>0</v>
      </c>
      <c r="V29" s="51">
        <f t="shared" si="11"/>
        <v>0</v>
      </c>
      <c r="W29" s="51">
        <f t="shared" si="12"/>
        <v>0</v>
      </c>
      <c r="X29" s="51">
        <f t="shared" si="13"/>
        <v>0</v>
      </c>
      <c r="Y29" s="51">
        <f t="shared" si="14"/>
        <v>0</v>
      </c>
      <c r="Z29" s="49"/>
      <c r="AA29" s="49"/>
      <c r="AB29" s="15"/>
      <c r="AC29" s="15"/>
      <c r="AD29" s="15"/>
      <c r="AE29" s="15"/>
    </row>
    <row r="30" spans="1:31" x14ac:dyDescent="0.25">
      <c r="A30" s="14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205"/>
      <c r="O30" s="47"/>
      <c r="P30" s="50"/>
      <c r="Q30" s="50"/>
      <c r="R30" s="50"/>
      <c r="S30" s="50"/>
      <c r="T30" s="51">
        <f t="shared" si="9"/>
        <v>0</v>
      </c>
      <c r="U30" s="51">
        <f t="shared" si="10"/>
        <v>0</v>
      </c>
      <c r="V30" s="51">
        <f t="shared" si="11"/>
        <v>0</v>
      </c>
      <c r="W30" s="51">
        <f t="shared" si="12"/>
        <v>0</v>
      </c>
      <c r="X30" s="51">
        <f t="shared" si="13"/>
        <v>0</v>
      </c>
      <c r="Y30" s="51">
        <f t="shared" si="14"/>
        <v>0</v>
      </c>
      <c r="Z30" s="49"/>
      <c r="AA30" s="49"/>
      <c r="AB30" s="15"/>
      <c r="AC30" s="15"/>
      <c r="AD30" s="15"/>
      <c r="AE30" s="15"/>
    </row>
    <row r="31" spans="1:31" x14ac:dyDescent="0.25">
      <c r="A31" s="14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205"/>
      <c r="O31" s="47"/>
      <c r="P31" s="50"/>
      <c r="Q31" s="50"/>
      <c r="R31" s="50"/>
      <c r="S31" s="50"/>
      <c r="T31" s="51">
        <f t="shared" si="9"/>
        <v>0</v>
      </c>
      <c r="U31" s="51">
        <f t="shared" si="10"/>
        <v>0</v>
      </c>
      <c r="V31" s="51">
        <f t="shared" si="11"/>
        <v>0</v>
      </c>
      <c r="W31" s="51">
        <f t="shared" si="12"/>
        <v>0</v>
      </c>
      <c r="X31" s="51">
        <f t="shared" si="13"/>
        <v>0</v>
      </c>
      <c r="Y31" s="51">
        <f t="shared" si="14"/>
        <v>0</v>
      </c>
      <c r="Z31" s="49"/>
      <c r="AA31" s="49"/>
      <c r="AB31" s="15"/>
      <c r="AC31" s="15"/>
      <c r="AD31" s="15"/>
      <c r="AE31" s="15"/>
    </row>
    <row r="32" spans="1:31" x14ac:dyDescent="0.25">
      <c r="A32" s="14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205"/>
      <c r="O32" s="47"/>
      <c r="P32" s="50"/>
      <c r="Q32" s="50"/>
      <c r="R32" s="50"/>
      <c r="S32" s="50"/>
      <c r="T32" s="51">
        <f t="shared" si="9"/>
        <v>0</v>
      </c>
      <c r="U32" s="51">
        <f t="shared" si="10"/>
        <v>0</v>
      </c>
      <c r="V32" s="51">
        <f t="shared" si="11"/>
        <v>0</v>
      </c>
      <c r="W32" s="51">
        <f t="shared" si="12"/>
        <v>0</v>
      </c>
      <c r="X32" s="51">
        <f t="shared" si="13"/>
        <v>0</v>
      </c>
      <c r="Y32" s="51">
        <f t="shared" si="14"/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205"/>
      <c r="O33" s="47"/>
      <c r="P33" s="50"/>
      <c r="Q33" s="50"/>
      <c r="R33" s="50"/>
      <c r="S33" s="50"/>
      <c r="T33" s="51">
        <f t="shared" si="9"/>
        <v>0</v>
      </c>
      <c r="U33" s="51">
        <f t="shared" si="10"/>
        <v>0</v>
      </c>
      <c r="V33" s="51">
        <f t="shared" si="11"/>
        <v>0</v>
      </c>
      <c r="W33" s="51">
        <f t="shared" si="12"/>
        <v>0</v>
      </c>
      <c r="X33" s="51">
        <f t="shared" si="13"/>
        <v>0</v>
      </c>
      <c r="Y33" s="51">
        <f t="shared" si="14"/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205"/>
      <c r="O34" s="47"/>
      <c r="P34" s="50"/>
      <c r="Q34" s="50"/>
      <c r="R34" s="50"/>
      <c r="S34" s="50"/>
      <c r="T34" s="51">
        <f t="shared" si="9"/>
        <v>0</v>
      </c>
      <c r="U34" s="51">
        <f t="shared" si="10"/>
        <v>0</v>
      </c>
      <c r="V34" s="51">
        <f t="shared" si="11"/>
        <v>0</v>
      </c>
      <c r="W34" s="51">
        <f t="shared" si="12"/>
        <v>0</v>
      </c>
      <c r="X34" s="51">
        <f t="shared" si="13"/>
        <v>0</v>
      </c>
      <c r="Y34" s="51">
        <f t="shared" si="14"/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205"/>
      <c r="O35" s="47"/>
      <c r="P35" s="50"/>
      <c r="Q35" s="50"/>
      <c r="R35" s="50"/>
      <c r="S35" s="50"/>
      <c r="T35" s="51">
        <f t="shared" si="9"/>
        <v>0</v>
      </c>
      <c r="U35" s="51">
        <f t="shared" si="10"/>
        <v>0</v>
      </c>
      <c r="V35" s="51">
        <f t="shared" si="11"/>
        <v>0</v>
      </c>
      <c r="W35" s="51">
        <f t="shared" si="12"/>
        <v>0</v>
      </c>
      <c r="X35" s="51">
        <f t="shared" si="13"/>
        <v>0</v>
      </c>
      <c r="Y35" s="51">
        <f t="shared" si="14"/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205"/>
      <c r="O36" s="47"/>
      <c r="P36" s="50"/>
      <c r="Q36" s="50"/>
      <c r="R36" s="50"/>
      <c r="S36" s="50"/>
      <c r="T36" s="51">
        <f t="shared" si="9"/>
        <v>0</v>
      </c>
      <c r="U36" s="51">
        <f t="shared" si="10"/>
        <v>0</v>
      </c>
      <c r="V36" s="51">
        <f t="shared" si="11"/>
        <v>0</v>
      </c>
      <c r="W36" s="51">
        <f t="shared" si="12"/>
        <v>0</v>
      </c>
      <c r="X36" s="51">
        <f t="shared" si="13"/>
        <v>0</v>
      </c>
      <c r="Y36" s="51">
        <f t="shared" si="14"/>
        <v>0</v>
      </c>
      <c r="Z36" s="49"/>
      <c r="AA36" s="49"/>
      <c r="AB36" s="15"/>
      <c r="AC36" s="15"/>
      <c r="AD36" s="15"/>
      <c r="AE36" s="15"/>
    </row>
    <row r="37" spans="1:31" x14ac:dyDescent="0.25">
      <c r="A37" s="143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205"/>
      <c r="O37" s="47"/>
      <c r="P37" s="50"/>
      <c r="Q37" s="50"/>
      <c r="R37" s="50"/>
      <c r="S37" s="50"/>
      <c r="T37" s="51">
        <f t="shared" si="9"/>
        <v>0</v>
      </c>
      <c r="U37" s="51">
        <f t="shared" si="10"/>
        <v>0</v>
      </c>
      <c r="V37" s="51">
        <f t="shared" si="11"/>
        <v>0</v>
      </c>
      <c r="W37" s="51">
        <f t="shared" si="12"/>
        <v>0</v>
      </c>
      <c r="X37" s="51">
        <f t="shared" si="13"/>
        <v>0</v>
      </c>
      <c r="Y37" s="51">
        <f t="shared" si="14"/>
        <v>0</v>
      </c>
      <c r="Z37" s="49"/>
      <c r="AA37" s="49"/>
      <c r="AB37" s="15"/>
      <c r="AC37" s="15"/>
      <c r="AD37" s="15"/>
      <c r="AE37" s="15"/>
    </row>
    <row r="38" spans="1:31" x14ac:dyDescent="0.25">
      <c r="A38" s="14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205"/>
      <c r="O38" s="47"/>
      <c r="P38" s="50"/>
      <c r="Q38" s="50"/>
      <c r="R38" s="50"/>
      <c r="S38" s="50"/>
      <c r="T38" s="51">
        <f t="shared" si="9"/>
        <v>0</v>
      </c>
      <c r="U38" s="51">
        <f t="shared" si="10"/>
        <v>0</v>
      </c>
      <c r="V38" s="51">
        <f t="shared" si="11"/>
        <v>0</v>
      </c>
      <c r="W38" s="51">
        <f t="shared" si="12"/>
        <v>0</v>
      </c>
      <c r="X38" s="51">
        <f t="shared" si="13"/>
        <v>0</v>
      </c>
      <c r="Y38" s="51">
        <f t="shared" si="14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205"/>
      <c r="O39" s="47"/>
      <c r="P39" s="50"/>
      <c r="Q39" s="50"/>
      <c r="R39" s="50"/>
      <c r="S39" s="50"/>
      <c r="T39" s="51">
        <f t="shared" si="9"/>
        <v>0</v>
      </c>
      <c r="U39" s="51">
        <f t="shared" si="10"/>
        <v>0</v>
      </c>
      <c r="V39" s="51">
        <f t="shared" si="11"/>
        <v>0</v>
      </c>
      <c r="W39" s="51">
        <f t="shared" si="12"/>
        <v>0</v>
      </c>
      <c r="X39" s="51">
        <f t="shared" si="13"/>
        <v>0</v>
      </c>
      <c r="Y39" s="51">
        <f t="shared" si="14"/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205"/>
      <c r="O40" s="47"/>
      <c r="P40" s="50"/>
      <c r="Q40" s="50"/>
      <c r="R40" s="50"/>
      <c r="S40" s="50"/>
      <c r="T40" s="51">
        <f t="shared" si="9"/>
        <v>0</v>
      </c>
      <c r="U40" s="51">
        <f t="shared" si="10"/>
        <v>0</v>
      </c>
      <c r="V40" s="51">
        <f t="shared" si="11"/>
        <v>0</v>
      </c>
      <c r="W40" s="51">
        <f t="shared" si="12"/>
        <v>0</v>
      </c>
      <c r="X40" s="51">
        <f t="shared" si="13"/>
        <v>0</v>
      </c>
      <c r="Y40" s="51">
        <f t="shared" si="14"/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205"/>
      <c r="O41" s="47"/>
      <c r="P41" s="50"/>
      <c r="Q41" s="50"/>
      <c r="R41" s="50"/>
      <c r="S41" s="50"/>
      <c r="T41" s="51">
        <f t="shared" si="9"/>
        <v>0</v>
      </c>
      <c r="U41" s="51">
        <f t="shared" si="10"/>
        <v>0</v>
      </c>
      <c r="V41" s="51">
        <f t="shared" si="11"/>
        <v>0</v>
      </c>
      <c r="W41" s="51">
        <f t="shared" si="12"/>
        <v>0</v>
      </c>
      <c r="X41" s="51">
        <f t="shared" si="13"/>
        <v>0</v>
      </c>
      <c r="Y41" s="51">
        <f t="shared" si="14"/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205"/>
      <c r="O42" s="47"/>
      <c r="P42" s="50"/>
      <c r="Q42" s="50"/>
      <c r="R42" s="50"/>
      <c r="S42" s="50"/>
      <c r="T42" s="51">
        <f t="shared" si="9"/>
        <v>0</v>
      </c>
      <c r="U42" s="51">
        <f t="shared" si="10"/>
        <v>0</v>
      </c>
      <c r="V42" s="51">
        <f t="shared" si="11"/>
        <v>0</v>
      </c>
      <c r="W42" s="51">
        <f t="shared" si="12"/>
        <v>0</v>
      </c>
      <c r="X42" s="51">
        <f t="shared" si="13"/>
        <v>0</v>
      </c>
      <c r="Y42" s="51">
        <f t="shared" si="14"/>
        <v>0</v>
      </c>
      <c r="Z42" s="49"/>
      <c r="AA42" s="49"/>
      <c r="AB42" s="15"/>
      <c r="AC42" s="15"/>
      <c r="AD42" s="15"/>
      <c r="AE42" s="15"/>
    </row>
    <row r="43" spans="1:31" x14ac:dyDescent="0.25">
      <c r="A43" s="143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205"/>
      <c r="O43" s="47"/>
      <c r="P43" s="50"/>
      <c r="Q43" s="50"/>
      <c r="R43" s="50"/>
      <c r="S43" s="50"/>
      <c r="T43" s="51">
        <f t="shared" si="9"/>
        <v>0</v>
      </c>
      <c r="U43" s="51">
        <f t="shared" si="10"/>
        <v>0</v>
      </c>
      <c r="V43" s="51">
        <f t="shared" si="11"/>
        <v>0</v>
      </c>
      <c r="W43" s="51">
        <f t="shared" si="12"/>
        <v>0</v>
      </c>
      <c r="X43" s="51">
        <f t="shared" si="13"/>
        <v>0</v>
      </c>
      <c r="Y43" s="51">
        <f t="shared" si="14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205"/>
      <c r="O44" s="47"/>
      <c r="P44" s="50"/>
      <c r="Q44" s="50"/>
      <c r="R44" s="50"/>
      <c r="S44" s="50"/>
      <c r="T44" s="51">
        <f t="shared" si="9"/>
        <v>0</v>
      </c>
      <c r="U44" s="51">
        <f t="shared" si="10"/>
        <v>0</v>
      </c>
      <c r="V44" s="51">
        <f t="shared" si="11"/>
        <v>0</v>
      </c>
      <c r="W44" s="51">
        <f t="shared" si="12"/>
        <v>0</v>
      </c>
      <c r="X44" s="51">
        <f t="shared" si="13"/>
        <v>0</v>
      </c>
      <c r="Y44" s="51">
        <f t="shared" si="14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205"/>
      <c r="O45" s="47"/>
      <c r="P45" s="50"/>
      <c r="Q45" s="50"/>
      <c r="R45" s="50"/>
      <c r="S45" s="50"/>
      <c r="T45" s="51">
        <f t="shared" si="9"/>
        <v>0</v>
      </c>
      <c r="U45" s="51">
        <f t="shared" si="10"/>
        <v>0</v>
      </c>
      <c r="V45" s="51">
        <f t="shared" si="11"/>
        <v>0</v>
      </c>
      <c r="W45" s="51">
        <f t="shared" si="12"/>
        <v>0</v>
      </c>
      <c r="X45" s="51">
        <f t="shared" si="13"/>
        <v>0</v>
      </c>
      <c r="Y45" s="51">
        <f t="shared" si="14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205"/>
      <c r="O46" s="47"/>
      <c r="P46" s="50"/>
      <c r="Q46" s="50"/>
      <c r="R46" s="50"/>
      <c r="S46" s="50"/>
      <c r="T46" s="51">
        <f t="shared" si="9"/>
        <v>0</v>
      </c>
      <c r="U46" s="51">
        <f t="shared" si="10"/>
        <v>0</v>
      </c>
      <c r="V46" s="51">
        <f t="shared" si="11"/>
        <v>0</v>
      </c>
      <c r="W46" s="51">
        <f t="shared" si="12"/>
        <v>0</v>
      </c>
      <c r="X46" s="51">
        <f t="shared" si="13"/>
        <v>0</v>
      </c>
      <c r="Y46" s="51">
        <f t="shared" si="14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205"/>
      <c r="O47" s="47"/>
      <c r="P47" s="50"/>
      <c r="Q47" s="50"/>
      <c r="R47" s="50"/>
      <c r="S47" s="50"/>
      <c r="T47" s="51">
        <f t="shared" si="9"/>
        <v>0</v>
      </c>
      <c r="U47" s="51">
        <f t="shared" si="10"/>
        <v>0</v>
      </c>
      <c r="V47" s="51">
        <f t="shared" si="11"/>
        <v>0</v>
      </c>
      <c r="W47" s="51">
        <f t="shared" si="12"/>
        <v>0</v>
      </c>
      <c r="X47" s="51">
        <f t="shared" si="13"/>
        <v>0</v>
      </c>
      <c r="Y47" s="51">
        <f t="shared" si="14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205"/>
      <c r="O48" s="47"/>
      <c r="P48" s="50"/>
      <c r="Q48" s="50"/>
      <c r="R48" s="50"/>
      <c r="S48" s="50"/>
      <c r="T48" s="51">
        <f t="shared" si="9"/>
        <v>0</v>
      </c>
      <c r="U48" s="51">
        <f t="shared" si="10"/>
        <v>0</v>
      </c>
      <c r="V48" s="51">
        <f t="shared" si="11"/>
        <v>0</v>
      </c>
      <c r="W48" s="51">
        <f t="shared" si="12"/>
        <v>0</v>
      </c>
      <c r="X48" s="51">
        <f t="shared" si="13"/>
        <v>0</v>
      </c>
      <c r="Y48" s="51">
        <f t="shared" si="14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205"/>
      <c r="O49" s="47"/>
      <c r="P49" s="50"/>
      <c r="Q49" s="50"/>
      <c r="R49" s="50"/>
      <c r="S49" s="50"/>
      <c r="T49" s="51">
        <f t="shared" si="9"/>
        <v>0</v>
      </c>
      <c r="U49" s="51">
        <f t="shared" si="10"/>
        <v>0</v>
      </c>
      <c r="V49" s="51">
        <f t="shared" si="11"/>
        <v>0</v>
      </c>
      <c r="W49" s="51">
        <f t="shared" si="12"/>
        <v>0</v>
      </c>
      <c r="X49" s="51">
        <f t="shared" si="13"/>
        <v>0</v>
      </c>
      <c r="Y49" s="51">
        <f t="shared" si="14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205"/>
      <c r="O50" s="47"/>
      <c r="P50" s="50"/>
      <c r="Q50" s="50"/>
      <c r="R50" s="50"/>
      <c r="S50" s="50"/>
      <c r="T50" s="51">
        <f t="shared" si="9"/>
        <v>0</v>
      </c>
      <c r="U50" s="51">
        <f t="shared" si="10"/>
        <v>0</v>
      </c>
      <c r="V50" s="51">
        <f t="shared" si="11"/>
        <v>0</v>
      </c>
      <c r="W50" s="51">
        <f t="shared" si="12"/>
        <v>0</v>
      </c>
      <c r="X50" s="51">
        <f t="shared" si="13"/>
        <v>0</v>
      </c>
      <c r="Y50" s="51">
        <f t="shared" si="14"/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205"/>
      <c r="O51" s="47"/>
      <c r="P51" s="50"/>
      <c r="Q51" s="50"/>
      <c r="R51" s="50"/>
      <c r="S51" s="50"/>
      <c r="T51" s="51">
        <f t="shared" ref="T51:X75" si="15">IF($N51="Pending",0,$N51*O51)</f>
        <v>0</v>
      </c>
      <c r="U51" s="51">
        <f t="shared" si="15"/>
        <v>0</v>
      </c>
      <c r="V51" s="51">
        <f t="shared" si="15"/>
        <v>0</v>
      </c>
      <c r="W51" s="51">
        <f t="shared" si="15"/>
        <v>0</v>
      </c>
      <c r="X51" s="51">
        <f t="shared" si="15"/>
        <v>0</v>
      </c>
      <c r="Y51" s="51">
        <f t="shared" ref="Y51:Y71" si="16">SUM(T51:X51)</f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205"/>
      <c r="O52" s="47"/>
      <c r="P52" s="50"/>
      <c r="Q52" s="50"/>
      <c r="R52" s="50"/>
      <c r="S52" s="50"/>
      <c r="T52" s="51">
        <f t="shared" si="15"/>
        <v>0</v>
      </c>
      <c r="U52" s="51">
        <f t="shared" si="15"/>
        <v>0</v>
      </c>
      <c r="V52" s="51">
        <f t="shared" si="15"/>
        <v>0</v>
      </c>
      <c r="W52" s="51">
        <f t="shared" si="15"/>
        <v>0</v>
      </c>
      <c r="X52" s="51">
        <f t="shared" si="15"/>
        <v>0</v>
      </c>
      <c r="Y52" s="51">
        <f t="shared" si="16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205"/>
      <c r="O53" s="47"/>
      <c r="P53" s="50"/>
      <c r="Q53" s="50"/>
      <c r="R53" s="50"/>
      <c r="S53" s="50"/>
      <c r="T53" s="51">
        <f t="shared" si="15"/>
        <v>0</v>
      </c>
      <c r="U53" s="51">
        <f t="shared" si="15"/>
        <v>0</v>
      </c>
      <c r="V53" s="51">
        <f t="shared" si="15"/>
        <v>0</v>
      </c>
      <c r="W53" s="51">
        <f t="shared" si="15"/>
        <v>0</v>
      </c>
      <c r="X53" s="51">
        <f t="shared" si="15"/>
        <v>0</v>
      </c>
      <c r="Y53" s="51">
        <f t="shared" si="16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205"/>
      <c r="O54" s="47"/>
      <c r="P54" s="50"/>
      <c r="Q54" s="50"/>
      <c r="R54" s="50"/>
      <c r="S54" s="50"/>
      <c r="T54" s="51">
        <f t="shared" si="15"/>
        <v>0</v>
      </c>
      <c r="U54" s="51">
        <f t="shared" si="15"/>
        <v>0</v>
      </c>
      <c r="V54" s="51">
        <f t="shared" si="15"/>
        <v>0</v>
      </c>
      <c r="W54" s="51">
        <f t="shared" si="15"/>
        <v>0</v>
      </c>
      <c r="X54" s="51">
        <f t="shared" si="15"/>
        <v>0</v>
      </c>
      <c r="Y54" s="51">
        <f t="shared" si="16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205"/>
      <c r="O55" s="47"/>
      <c r="P55" s="50"/>
      <c r="Q55" s="50"/>
      <c r="R55" s="50"/>
      <c r="S55" s="50"/>
      <c r="T55" s="51">
        <f t="shared" si="15"/>
        <v>0</v>
      </c>
      <c r="U55" s="51">
        <f t="shared" si="15"/>
        <v>0</v>
      </c>
      <c r="V55" s="51">
        <f t="shared" si="15"/>
        <v>0</v>
      </c>
      <c r="W55" s="51">
        <f t="shared" si="15"/>
        <v>0</v>
      </c>
      <c r="X55" s="51">
        <f t="shared" si="15"/>
        <v>0</v>
      </c>
      <c r="Y55" s="51">
        <f t="shared" si="16"/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205"/>
      <c r="O56" s="47"/>
      <c r="P56" s="50"/>
      <c r="Q56" s="50"/>
      <c r="R56" s="50"/>
      <c r="S56" s="50"/>
      <c r="T56" s="51">
        <f t="shared" si="15"/>
        <v>0</v>
      </c>
      <c r="U56" s="51">
        <f t="shared" si="15"/>
        <v>0</v>
      </c>
      <c r="V56" s="51">
        <f t="shared" si="15"/>
        <v>0</v>
      </c>
      <c r="W56" s="51">
        <f t="shared" si="15"/>
        <v>0</v>
      </c>
      <c r="X56" s="51">
        <f t="shared" si="15"/>
        <v>0</v>
      </c>
      <c r="Y56" s="51">
        <f t="shared" si="16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205"/>
      <c r="O57" s="47"/>
      <c r="P57" s="50"/>
      <c r="Q57" s="50"/>
      <c r="R57" s="50"/>
      <c r="S57" s="50"/>
      <c r="T57" s="51">
        <f t="shared" si="15"/>
        <v>0</v>
      </c>
      <c r="U57" s="51">
        <f t="shared" si="15"/>
        <v>0</v>
      </c>
      <c r="V57" s="51">
        <f t="shared" si="15"/>
        <v>0</v>
      </c>
      <c r="W57" s="51">
        <f t="shared" si="15"/>
        <v>0</v>
      </c>
      <c r="X57" s="51">
        <f t="shared" si="15"/>
        <v>0</v>
      </c>
      <c r="Y57" s="51">
        <f t="shared" si="16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205"/>
      <c r="O58" s="47"/>
      <c r="P58" s="50"/>
      <c r="Q58" s="50"/>
      <c r="R58" s="50"/>
      <c r="S58" s="50"/>
      <c r="T58" s="51">
        <f t="shared" si="15"/>
        <v>0</v>
      </c>
      <c r="U58" s="51">
        <f t="shared" si="15"/>
        <v>0</v>
      </c>
      <c r="V58" s="51">
        <f t="shared" si="15"/>
        <v>0</v>
      </c>
      <c r="W58" s="51">
        <f t="shared" si="15"/>
        <v>0</v>
      </c>
      <c r="X58" s="51">
        <f t="shared" si="15"/>
        <v>0</v>
      </c>
      <c r="Y58" s="51">
        <f t="shared" si="16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205"/>
      <c r="O59" s="47"/>
      <c r="P59" s="50"/>
      <c r="Q59" s="50"/>
      <c r="R59" s="50"/>
      <c r="S59" s="50"/>
      <c r="T59" s="51">
        <f t="shared" si="15"/>
        <v>0</v>
      </c>
      <c r="U59" s="51">
        <f t="shared" si="15"/>
        <v>0</v>
      </c>
      <c r="V59" s="51">
        <f t="shared" si="15"/>
        <v>0</v>
      </c>
      <c r="W59" s="51">
        <f t="shared" si="15"/>
        <v>0</v>
      </c>
      <c r="X59" s="51">
        <f t="shared" si="15"/>
        <v>0</v>
      </c>
      <c r="Y59" s="51">
        <f t="shared" si="16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205"/>
      <c r="O60" s="47"/>
      <c r="P60" s="50"/>
      <c r="Q60" s="50"/>
      <c r="R60" s="50"/>
      <c r="S60" s="50"/>
      <c r="T60" s="51">
        <f t="shared" si="15"/>
        <v>0</v>
      </c>
      <c r="U60" s="51">
        <f t="shared" si="15"/>
        <v>0</v>
      </c>
      <c r="V60" s="51">
        <f t="shared" si="15"/>
        <v>0</v>
      </c>
      <c r="W60" s="51">
        <f t="shared" si="15"/>
        <v>0</v>
      </c>
      <c r="X60" s="51">
        <f t="shared" si="15"/>
        <v>0</v>
      </c>
      <c r="Y60" s="51">
        <f t="shared" si="16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205"/>
      <c r="O61" s="47"/>
      <c r="P61" s="50"/>
      <c r="Q61" s="50"/>
      <c r="R61" s="50"/>
      <c r="S61" s="50"/>
      <c r="T61" s="51">
        <f t="shared" si="15"/>
        <v>0</v>
      </c>
      <c r="U61" s="51">
        <f t="shared" si="15"/>
        <v>0</v>
      </c>
      <c r="V61" s="51">
        <f t="shared" si="15"/>
        <v>0</v>
      </c>
      <c r="W61" s="51">
        <f t="shared" si="15"/>
        <v>0</v>
      </c>
      <c r="X61" s="51">
        <f t="shared" si="15"/>
        <v>0</v>
      </c>
      <c r="Y61" s="51">
        <f t="shared" si="16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205"/>
      <c r="O62" s="47"/>
      <c r="P62" s="50"/>
      <c r="Q62" s="50"/>
      <c r="R62" s="50"/>
      <c r="S62" s="50"/>
      <c r="T62" s="51">
        <f t="shared" si="15"/>
        <v>0</v>
      </c>
      <c r="U62" s="51">
        <f t="shared" si="15"/>
        <v>0</v>
      </c>
      <c r="V62" s="51">
        <f t="shared" si="15"/>
        <v>0</v>
      </c>
      <c r="W62" s="51">
        <f t="shared" si="15"/>
        <v>0</v>
      </c>
      <c r="X62" s="51">
        <f t="shared" si="15"/>
        <v>0</v>
      </c>
      <c r="Y62" s="51">
        <f t="shared" si="16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205"/>
      <c r="O63" s="47"/>
      <c r="P63" s="50"/>
      <c r="Q63" s="50"/>
      <c r="R63" s="50"/>
      <c r="S63" s="50"/>
      <c r="T63" s="51">
        <f t="shared" si="15"/>
        <v>0</v>
      </c>
      <c r="U63" s="51">
        <f t="shared" si="15"/>
        <v>0</v>
      </c>
      <c r="V63" s="51">
        <f t="shared" si="15"/>
        <v>0</v>
      </c>
      <c r="W63" s="51">
        <f t="shared" si="15"/>
        <v>0</v>
      </c>
      <c r="X63" s="51">
        <f t="shared" si="15"/>
        <v>0</v>
      </c>
      <c r="Y63" s="51">
        <f t="shared" si="16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205"/>
      <c r="O64" s="47"/>
      <c r="P64" s="50"/>
      <c r="Q64" s="50"/>
      <c r="R64" s="50"/>
      <c r="S64" s="50"/>
      <c r="T64" s="51">
        <f t="shared" si="15"/>
        <v>0</v>
      </c>
      <c r="U64" s="51">
        <f t="shared" si="15"/>
        <v>0</v>
      </c>
      <c r="V64" s="51">
        <f t="shared" si="15"/>
        <v>0</v>
      </c>
      <c r="W64" s="51">
        <f t="shared" si="15"/>
        <v>0</v>
      </c>
      <c r="X64" s="51">
        <f t="shared" si="15"/>
        <v>0</v>
      </c>
      <c r="Y64" s="51">
        <f t="shared" si="16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205"/>
      <c r="O65" s="47"/>
      <c r="P65" s="50"/>
      <c r="Q65" s="50"/>
      <c r="R65" s="50"/>
      <c r="S65" s="50"/>
      <c r="T65" s="51">
        <f t="shared" si="15"/>
        <v>0</v>
      </c>
      <c r="U65" s="51">
        <f t="shared" si="15"/>
        <v>0</v>
      </c>
      <c r="V65" s="51">
        <f t="shared" si="15"/>
        <v>0</v>
      </c>
      <c r="W65" s="51">
        <f t="shared" si="15"/>
        <v>0</v>
      </c>
      <c r="X65" s="51">
        <f t="shared" si="15"/>
        <v>0</v>
      </c>
      <c r="Y65" s="51">
        <f t="shared" si="16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205"/>
      <c r="O66" s="47"/>
      <c r="P66" s="50"/>
      <c r="Q66" s="50"/>
      <c r="R66" s="50"/>
      <c r="S66" s="50"/>
      <c r="T66" s="51">
        <f t="shared" si="15"/>
        <v>0</v>
      </c>
      <c r="U66" s="51">
        <f t="shared" si="15"/>
        <v>0</v>
      </c>
      <c r="V66" s="51">
        <f t="shared" si="15"/>
        <v>0</v>
      </c>
      <c r="W66" s="51">
        <f t="shared" si="15"/>
        <v>0</v>
      </c>
      <c r="X66" s="51">
        <f t="shared" si="15"/>
        <v>0</v>
      </c>
      <c r="Y66" s="51">
        <f t="shared" si="16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205"/>
      <c r="O67" s="47"/>
      <c r="P67" s="50"/>
      <c r="Q67" s="50"/>
      <c r="R67" s="50"/>
      <c r="S67" s="50"/>
      <c r="T67" s="51">
        <f t="shared" si="15"/>
        <v>0</v>
      </c>
      <c r="U67" s="51">
        <f t="shared" si="15"/>
        <v>0</v>
      </c>
      <c r="V67" s="51">
        <f t="shared" si="15"/>
        <v>0</v>
      </c>
      <c r="W67" s="51">
        <f t="shared" si="15"/>
        <v>0</v>
      </c>
      <c r="X67" s="51">
        <f t="shared" si="15"/>
        <v>0</v>
      </c>
      <c r="Y67" s="51">
        <f t="shared" si="16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205"/>
      <c r="O68" s="47"/>
      <c r="P68" s="50"/>
      <c r="Q68" s="50"/>
      <c r="R68" s="50"/>
      <c r="S68" s="50"/>
      <c r="T68" s="51">
        <f t="shared" si="15"/>
        <v>0</v>
      </c>
      <c r="U68" s="51">
        <f t="shared" si="15"/>
        <v>0</v>
      </c>
      <c r="V68" s="51">
        <f t="shared" si="15"/>
        <v>0</v>
      </c>
      <c r="W68" s="51">
        <f t="shared" si="15"/>
        <v>0</v>
      </c>
      <c r="X68" s="51">
        <f t="shared" si="15"/>
        <v>0</v>
      </c>
      <c r="Y68" s="51">
        <f t="shared" si="16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205"/>
      <c r="O69" s="47"/>
      <c r="P69" s="50"/>
      <c r="Q69" s="50"/>
      <c r="R69" s="50"/>
      <c r="S69" s="50"/>
      <c r="T69" s="51">
        <f t="shared" si="15"/>
        <v>0</v>
      </c>
      <c r="U69" s="51">
        <f t="shared" si="15"/>
        <v>0</v>
      </c>
      <c r="V69" s="51">
        <f t="shared" si="15"/>
        <v>0</v>
      </c>
      <c r="W69" s="51">
        <f t="shared" si="15"/>
        <v>0</v>
      </c>
      <c r="X69" s="51">
        <f t="shared" si="15"/>
        <v>0</v>
      </c>
      <c r="Y69" s="51">
        <f t="shared" si="16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205"/>
      <c r="O70" s="47"/>
      <c r="P70" s="50"/>
      <c r="Q70" s="50"/>
      <c r="R70" s="50"/>
      <c r="S70" s="50"/>
      <c r="T70" s="51">
        <f t="shared" si="15"/>
        <v>0</v>
      </c>
      <c r="U70" s="51">
        <f t="shared" si="15"/>
        <v>0</v>
      </c>
      <c r="V70" s="51">
        <f t="shared" si="15"/>
        <v>0</v>
      </c>
      <c r="W70" s="51">
        <f t="shared" si="15"/>
        <v>0</v>
      </c>
      <c r="X70" s="51">
        <f t="shared" si="15"/>
        <v>0</v>
      </c>
      <c r="Y70" s="51">
        <f t="shared" si="16"/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205"/>
      <c r="O71" s="47"/>
      <c r="P71" s="50"/>
      <c r="Q71" s="50"/>
      <c r="R71" s="50"/>
      <c r="S71" s="50"/>
      <c r="T71" s="51">
        <f t="shared" si="15"/>
        <v>0</v>
      </c>
      <c r="U71" s="51">
        <f t="shared" si="15"/>
        <v>0</v>
      </c>
      <c r="V71" s="51">
        <f t="shared" si="15"/>
        <v>0</v>
      </c>
      <c r="W71" s="51">
        <f t="shared" si="15"/>
        <v>0</v>
      </c>
      <c r="X71" s="51">
        <f t="shared" si="15"/>
        <v>0</v>
      </c>
      <c r="Y71" s="51">
        <f t="shared" si="16"/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205"/>
      <c r="O72" s="47"/>
      <c r="P72" s="50"/>
      <c r="Q72" s="50"/>
      <c r="R72" s="50"/>
      <c r="S72" s="50"/>
      <c r="T72" s="51">
        <f t="shared" si="15"/>
        <v>0</v>
      </c>
      <c r="U72" s="51">
        <f t="shared" si="15"/>
        <v>0</v>
      </c>
      <c r="V72" s="51">
        <f t="shared" si="15"/>
        <v>0</v>
      </c>
      <c r="W72" s="51">
        <f t="shared" si="15"/>
        <v>0</v>
      </c>
      <c r="X72" s="51">
        <f t="shared" si="15"/>
        <v>0</v>
      </c>
      <c r="Y72" s="51">
        <f t="shared" ref="Y72:Y106" si="17">SUM(T72:X72)</f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205"/>
      <c r="O73" s="47"/>
      <c r="P73" s="50"/>
      <c r="Q73" s="50"/>
      <c r="R73" s="50"/>
      <c r="S73" s="50"/>
      <c r="T73" s="51">
        <f t="shared" si="15"/>
        <v>0</v>
      </c>
      <c r="U73" s="51">
        <f t="shared" si="15"/>
        <v>0</v>
      </c>
      <c r="V73" s="51">
        <f t="shared" si="15"/>
        <v>0</v>
      </c>
      <c r="W73" s="51">
        <f t="shared" si="15"/>
        <v>0</v>
      </c>
      <c r="X73" s="51">
        <f t="shared" si="15"/>
        <v>0</v>
      </c>
      <c r="Y73" s="51">
        <f t="shared" si="17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205"/>
      <c r="O74" s="47"/>
      <c r="P74" s="50"/>
      <c r="Q74" s="50"/>
      <c r="R74" s="50"/>
      <c r="S74" s="50"/>
      <c r="T74" s="51">
        <f t="shared" si="15"/>
        <v>0</v>
      </c>
      <c r="U74" s="51">
        <f t="shared" si="15"/>
        <v>0</v>
      </c>
      <c r="V74" s="51">
        <f t="shared" si="15"/>
        <v>0</v>
      </c>
      <c r="W74" s="51">
        <f t="shared" si="15"/>
        <v>0</v>
      </c>
      <c r="X74" s="51">
        <f t="shared" si="15"/>
        <v>0</v>
      </c>
      <c r="Y74" s="51">
        <f t="shared" si="17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205"/>
      <c r="O75" s="47"/>
      <c r="P75" s="50"/>
      <c r="Q75" s="50"/>
      <c r="R75" s="50"/>
      <c r="S75" s="50"/>
      <c r="T75" s="51">
        <f t="shared" si="15"/>
        <v>0</v>
      </c>
      <c r="U75" s="51">
        <f t="shared" si="15"/>
        <v>0</v>
      </c>
      <c r="V75" s="51">
        <f t="shared" si="15"/>
        <v>0</v>
      </c>
      <c r="W75" s="51">
        <f t="shared" si="15"/>
        <v>0</v>
      </c>
      <c r="X75" s="51">
        <f t="shared" si="15"/>
        <v>0</v>
      </c>
      <c r="Y75" s="51">
        <f t="shared" si="17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205"/>
      <c r="O76" s="47"/>
      <c r="P76" s="50"/>
      <c r="Q76" s="50"/>
      <c r="R76" s="50"/>
      <c r="S76" s="50"/>
      <c r="T76" s="51">
        <f t="shared" ref="T76:X106" si="18">IF($N76="Pending",0,$N76*O76)</f>
        <v>0</v>
      </c>
      <c r="U76" s="51">
        <f t="shared" si="18"/>
        <v>0</v>
      </c>
      <c r="V76" s="51">
        <f t="shared" si="18"/>
        <v>0</v>
      </c>
      <c r="W76" s="51">
        <f t="shared" si="18"/>
        <v>0</v>
      </c>
      <c r="X76" s="51">
        <f t="shared" si="18"/>
        <v>0</v>
      </c>
      <c r="Y76" s="51">
        <f t="shared" si="17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205"/>
      <c r="O77" s="47"/>
      <c r="P77" s="50"/>
      <c r="Q77" s="50"/>
      <c r="R77" s="50"/>
      <c r="S77" s="50"/>
      <c r="T77" s="51">
        <f t="shared" si="18"/>
        <v>0</v>
      </c>
      <c r="U77" s="51">
        <f t="shared" si="18"/>
        <v>0</v>
      </c>
      <c r="V77" s="51">
        <f t="shared" si="18"/>
        <v>0</v>
      </c>
      <c r="W77" s="51">
        <f t="shared" si="18"/>
        <v>0</v>
      </c>
      <c r="X77" s="51">
        <f t="shared" si="18"/>
        <v>0</v>
      </c>
      <c r="Y77" s="51">
        <f t="shared" si="17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205"/>
      <c r="O78" s="47"/>
      <c r="P78" s="50"/>
      <c r="Q78" s="50"/>
      <c r="R78" s="50"/>
      <c r="S78" s="50"/>
      <c r="T78" s="51">
        <f t="shared" si="18"/>
        <v>0</v>
      </c>
      <c r="U78" s="51">
        <f t="shared" si="18"/>
        <v>0</v>
      </c>
      <c r="V78" s="51">
        <f t="shared" si="18"/>
        <v>0</v>
      </c>
      <c r="W78" s="51">
        <f t="shared" si="18"/>
        <v>0</v>
      </c>
      <c r="X78" s="51">
        <f t="shared" si="18"/>
        <v>0</v>
      </c>
      <c r="Y78" s="51">
        <f t="shared" si="17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205"/>
      <c r="O79" s="47"/>
      <c r="P79" s="50"/>
      <c r="Q79" s="50"/>
      <c r="R79" s="50"/>
      <c r="S79" s="50"/>
      <c r="T79" s="51">
        <f t="shared" si="18"/>
        <v>0</v>
      </c>
      <c r="U79" s="51">
        <f t="shared" si="18"/>
        <v>0</v>
      </c>
      <c r="V79" s="51">
        <f t="shared" si="18"/>
        <v>0</v>
      </c>
      <c r="W79" s="51">
        <f t="shared" si="18"/>
        <v>0</v>
      </c>
      <c r="X79" s="51">
        <f t="shared" si="18"/>
        <v>0</v>
      </c>
      <c r="Y79" s="51">
        <f t="shared" si="17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205"/>
      <c r="O80" s="47"/>
      <c r="P80" s="50"/>
      <c r="Q80" s="50"/>
      <c r="R80" s="50"/>
      <c r="S80" s="50"/>
      <c r="T80" s="51">
        <f t="shared" si="18"/>
        <v>0</v>
      </c>
      <c r="U80" s="51">
        <f t="shared" si="18"/>
        <v>0</v>
      </c>
      <c r="V80" s="51">
        <f t="shared" si="18"/>
        <v>0</v>
      </c>
      <c r="W80" s="51">
        <f t="shared" si="18"/>
        <v>0</v>
      </c>
      <c r="X80" s="51">
        <f t="shared" si="18"/>
        <v>0</v>
      </c>
      <c r="Y80" s="51">
        <f t="shared" si="17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205"/>
      <c r="O81" s="47"/>
      <c r="P81" s="50"/>
      <c r="Q81" s="50"/>
      <c r="R81" s="50"/>
      <c r="S81" s="50"/>
      <c r="T81" s="51">
        <f t="shared" si="18"/>
        <v>0</v>
      </c>
      <c r="U81" s="51">
        <f t="shared" si="18"/>
        <v>0</v>
      </c>
      <c r="V81" s="51">
        <f t="shared" si="18"/>
        <v>0</v>
      </c>
      <c r="W81" s="51">
        <f t="shared" si="18"/>
        <v>0</v>
      </c>
      <c r="X81" s="51">
        <f t="shared" si="18"/>
        <v>0</v>
      </c>
      <c r="Y81" s="51">
        <f t="shared" si="17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205"/>
      <c r="O82" s="47"/>
      <c r="P82" s="50"/>
      <c r="Q82" s="50"/>
      <c r="R82" s="50"/>
      <c r="S82" s="50"/>
      <c r="T82" s="51">
        <f t="shared" si="18"/>
        <v>0</v>
      </c>
      <c r="U82" s="51">
        <f t="shared" si="18"/>
        <v>0</v>
      </c>
      <c r="V82" s="51">
        <f t="shared" si="18"/>
        <v>0</v>
      </c>
      <c r="W82" s="51">
        <f t="shared" si="18"/>
        <v>0</v>
      </c>
      <c r="X82" s="51">
        <f t="shared" si="18"/>
        <v>0</v>
      </c>
      <c r="Y82" s="51">
        <f t="shared" si="17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205"/>
      <c r="O83" s="47"/>
      <c r="P83" s="50"/>
      <c r="Q83" s="50"/>
      <c r="R83" s="50"/>
      <c r="S83" s="50"/>
      <c r="T83" s="51">
        <f t="shared" si="18"/>
        <v>0</v>
      </c>
      <c r="U83" s="51">
        <f t="shared" si="18"/>
        <v>0</v>
      </c>
      <c r="V83" s="51">
        <f t="shared" si="18"/>
        <v>0</v>
      </c>
      <c r="W83" s="51">
        <f t="shared" si="18"/>
        <v>0</v>
      </c>
      <c r="X83" s="51">
        <f t="shared" si="18"/>
        <v>0</v>
      </c>
      <c r="Y83" s="51">
        <f t="shared" si="17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205"/>
      <c r="O84" s="47"/>
      <c r="P84" s="50"/>
      <c r="Q84" s="50"/>
      <c r="R84" s="50"/>
      <c r="S84" s="50"/>
      <c r="T84" s="51">
        <f t="shared" si="18"/>
        <v>0</v>
      </c>
      <c r="U84" s="51">
        <f t="shared" si="18"/>
        <v>0</v>
      </c>
      <c r="V84" s="51">
        <f t="shared" si="18"/>
        <v>0</v>
      </c>
      <c r="W84" s="51">
        <f t="shared" si="18"/>
        <v>0</v>
      </c>
      <c r="X84" s="51">
        <f t="shared" si="18"/>
        <v>0</v>
      </c>
      <c r="Y84" s="51">
        <f t="shared" si="17"/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205"/>
      <c r="O85" s="47"/>
      <c r="P85" s="50"/>
      <c r="Q85" s="50"/>
      <c r="R85" s="50"/>
      <c r="S85" s="50"/>
      <c r="T85" s="51">
        <f t="shared" si="18"/>
        <v>0</v>
      </c>
      <c r="U85" s="51">
        <f t="shared" si="18"/>
        <v>0</v>
      </c>
      <c r="V85" s="51">
        <f t="shared" si="18"/>
        <v>0</v>
      </c>
      <c r="W85" s="51">
        <f t="shared" si="18"/>
        <v>0</v>
      </c>
      <c r="X85" s="51">
        <f t="shared" si="18"/>
        <v>0</v>
      </c>
      <c r="Y85" s="51">
        <f t="shared" si="17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205"/>
      <c r="O86" s="47"/>
      <c r="P86" s="50"/>
      <c r="Q86" s="50"/>
      <c r="R86" s="50"/>
      <c r="S86" s="50"/>
      <c r="T86" s="51">
        <f t="shared" si="18"/>
        <v>0</v>
      </c>
      <c r="U86" s="51">
        <f t="shared" si="18"/>
        <v>0</v>
      </c>
      <c r="V86" s="51">
        <f t="shared" si="18"/>
        <v>0</v>
      </c>
      <c r="W86" s="51">
        <f t="shared" si="18"/>
        <v>0</v>
      </c>
      <c r="X86" s="51">
        <f t="shared" si="18"/>
        <v>0</v>
      </c>
      <c r="Y86" s="51">
        <f t="shared" si="17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205"/>
      <c r="O87" s="47"/>
      <c r="P87" s="50"/>
      <c r="Q87" s="50"/>
      <c r="R87" s="50"/>
      <c r="S87" s="50"/>
      <c r="T87" s="51">
        <f t="shared" si="18"/>
        <v>0</v>
      </c>
      <c r="U87" s="51">
        <f t="shared" si="18"/>
        <v>0</v>
      </c>
      <c r="V87" s="51">
        <f t="shared" si="18"/>
        <v>0</v>
      </c>
      <c r="W87" s="51">
        <f t="shared" si="18"/>
        <v>0</v>
      </c>
      <c r="X87" s="51">
        <f t="shared" si="18"/>
        <v>0</v>
      </c>
      <c r="Y87" s="51">
        <f t="shared" si="17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205"/>
      <c r="O88" s="47"/>
      <c r="P88" s="50"/>
      <c r="Q88" s="50"/>
      <c r="R88" s="50"/>
      <c r="S88" s="50"/>
      <c r="T88" s="51">
        <f t="shared" si="18"/>
        <v>0</v>
      </c>
      <c r="U88" s="51">
        <f t="shared" si="18"/>
        <v>0</v>
      </c>
      <c r="V88" s="51">
        <f t="shared" si="18"/>
        <v>0</v>
      </c>
      <c r="W88" s="51">
        <f t="shared" si="18"/>
        <v>0</v>
      </c>
      <c r="X88" s="51">
        <f t="shared" si="18"/>
        <v>0</v>
      </c>
      <c r="Y88" s="51">
        <f t="shared" si="17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205"/>
      <c r="O89" s="47"/>
      <c r="P89" s="50"/>
      <c r="Q89" s="50"/>
      <c r="R89" s="50"/>
      <c r="S89" s="50"/>
      <c r="T89" s="51">
        <f t="shared" si="18"/>
        <v>0</v>
      </c>
      <c r="U89" s="51">
        <f t="shared" si="18"/>
        <v>0</v>
      </c>
      <c r="V89" s="51">
        <f t="shared" si="18"/>
        <v>0</v>
      </c>
      <c r="W89" s="51">
        <f t="shared" si="18"/>
        <v>0</v>
      </c>
      <c r="X89" s="51">
        <f t="shared" si="18"/>
        <v>0</v>
      </c>
      <c r="Y89" s="51">
        <f t="shared" si="17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205"/>
      <c r="O90" s="47"/>
      <c r="P90" s="50"/>
      <c r="Q90" s="50"/>
      <c r="R90" s="50"/>
      <c r="S90" s="50"/>
      <c r="T90" s="51">
        <f t="shared" si="18"/>
        <v>0</v>
      </c>
      <c r="U90" s="51">
        <f t="shared" si="18"/>
        <v>0</v>
      </c>
      <c r="V90" s="51">
        <f t="shared" si="18"/>
        <v>0</v>
      </c>
      <c r="W90" s="51">
        <f t="shared" si="18"/>
        <v>0</v>
      </c>
      <c r="X90" s="51">
        <f t="shared" si="18"/>
        <v>0</v>
      </c>
      <c r="Y90" s="51">
        <f t="shared" si="17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205"/>
      <c r="O91" s="47"/>
      <c r="P91" s="50"/>
      <c r="Q91" s="50"/>
      <c r="R91" s="50"/>
      <c r="S91" s="50"/>
      <c r="T91" s="51">
        <f t="shared" si="18"/>
        <v>0</v>
      </c>
      <c r="U91" s="51">
        <f t="shared" si="18"/>
        <v>0</v>
      </c>
      <c r="V91" s="51">
        <f t="shared" si="18"/>
        <v>0</v>
      </c>
      <c r="W91" s="51">
        <f t="shared" si="18"/>
        <v>0</v>
      </c>
      <c r="X91" s="51">
        <f t="shared" si="18"/>
        <v>0</v>
      </c>
      <c r="Y91" s="51">
        <f t="shared" si="17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205"/>
      <c r="O92" s="47"/>
      <c r="P92" s="50"/>
      <c r="Q92" s="50"/>
      <c r="R92" s="50"/>
      <c r="S92" s="50"/>
      <c r="T92" s="51">
        <f t="shared" si="18"/>
        <v>0</v>
      </c>
      <c r="U92" s="51">
        <f t="shared" si="18"/>
        <v>0</v>
      </c>
      <c r="V92" s="51">
        <f t="shared" si="18"/>
        <v>0</v>
      </c>
      <c r="W92" s="51">
        <f t="shared" si="18"/>
        <v>0</v>
      </c>
      <c r="X92" s="51">
        <f t="shared" si="18"/>
        <v>0</v>
      </c>
      <c r="Y92" s="51">
        <f t="shared" si="17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205"/>
      <c r="O93" s="47"/>
      <c r="P93" s="50"/>
      <c r="Q93" s="50"/>
      <c r="R93" s="50"/>
      <c r="S93" s="50"/>
      <c r="T93" s="51">
        <f t="shared" si="18"/>
        <v>0</v>
      </c>
      <c r="U93" s="51">
        <f t="shared" si="18"/>
        <v>0</v>
      </c>
      <c r="V93" s="51">
        <f t="shared" si="18"/>
        <v>0</v>
      </c>
      <c r="W93" s="51">
        <f t="shared" si="18"/>
        <v>0</v>
      </c>
      <c r="X93" s="51">
        <f t="shared" si="18"/>
        <v>0</v>
      </c>
      <c r="Y93" s="51">
        <f t="shared" si="17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205"/>
      <c r="O94" s="47"/>
      <c r="P94" s="50"/>
      <c r="Q94" s="50"/>
      <c r="R94" s="50"/>
      <c r="S94" s="50"/>
      <c r="T94" s="51">
        <f t="shared" si="18"/>
        <v>0</v>
      </c>
      <c r="U94" s="51">
        <f t="shared" si="18"/>
        <v>0</v>
      </c>
      <c r="V94" s="51">
        <f t="shared" si="18"/>
        <v>0</v>
      </c>
      <c r="W94" s="51">
        <f t="shared" si="18"/>
        <v>0</v>
      </c>
      <c r="X94" s="51">
        <f t="shared" si="18"/>
        <v>0</v>
      </c>
      <c r="Y94" s="51">
        <f t="shared" si="17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205"/>
      <c r="O95" s="47"/>
      <c r="P95" s="50"/>
      <c r="Q95" s="50"/>
      <c r="R95" s="50"/>
      <c r="S95" s="50"/>
      <c r="T95" s="51">
        <f t="shared" si="18"/>
        <v>0</v>
      </c>
      <c r="U95" s="51">
        <f t="shared" si="18"/>
        <v>0</v>
      </c>
      <c r="V95" s="51">
        <f t="shared" si="18"/>
        <v>0</v>
      </c>
      <c r="W95" s="51">
        <f t="shared" si="18"/>
        <v>0</v>
      </c>
      <c r="X95" s="51">
        <f t="shared" si="18"/>
        <v>0</v>
      </c>
      <c r="Y95" s="51">
        <f t="shared" si="17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205"/>
      <c r="O96" s="47"/>
      <c r="P96" s="50"/>
      <c r="Q96" s="50"/>
      <c r="R96" s="50"/>
      <c r="S96" s="50"/>
      <c r="T96" s="51">
        <f t="shared" si="18"/>
        <v>0</v>
      </c>
      <c r="U96" s="51">
        <f t="shared" si="18"/>
        <v>0</v>
      </c>
      <c r="V96" s="51">
        <f t="shared" si="18"/>
        <v>0</v>
      </c>
      <c r="W96" s="51">
        <f t="shared" si="18"/>
        <v>0</v>
      </c>
      <c r="X96" s="51">
        <f t="shared" si="18"/>
        <v>0</v>
      </c>
      <c r="Y96" s="51">
        <f t="shared" si="17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205"/>
      <c r="O97" s="47"/>
      <c r="P97" s="50"/>
      <c r="Q97" s="50"/>
      <c r="R97" s="50"/>
      <c r="S97" s="50"/>
      <c r="T97" s="51">
        <f t="shared" si="18"/>
        <v>0</v>
      </c>
      <c r="U97" s="51">
        <f t="shared" si="18"/>
        <v>0</v>
      </c>
      <c r="V97" s="51">
        <f t="shared" si="18"/>
        <v>0</v>
      </c>
      <c r="W97" s="51">
        <f t="shared" si="18"/>
        <v>0</v>
      </c>
      <c r="X97" s="51">
        <f t="shared" si="18"/>
        <v>0</v>
      </c>
      <c r="Y97" s="51">
        <f t="shared" si="17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205"/>
      <c r="O98" s="47"/>
      <c r="P98" s="50"/>
      <c r="Q98" s="50"/>
      <c r="R98" s="50"/>
      <c r="S98" s="50"/>
      <c r="T98" s="51">
        <f t="shared" si="18"/>
        <v>0</v>
      </c>
      <c r="U98" s="51">
        <f t="shared" si="18"/>
        <v>0</v>
      </c>
      <c r="V98" s="51">
        <f t="shared" si="18"/>
        <v>0</v>
      </c>
      <c r="W98" s="51">
        <f t="shared" si="18"/>
        <v>0</v>
      </c>
      <c r="X98" s="51">
        <f t="shared" si="18"/>
        <v>0</v>
      </c>
      <c r="Y98" s="51">
        <f t="shared" si="17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205"/>
      <c r="O99" s="47"/>
      <c r="P99" s="50"/>
      <c r="Q99" s="50"/>
      <c r="R99" s="50"/>
      <c r="S99" s="50"/>
      <c r="T99" s="51">
        <f t="shared" si="18"/>
        <v>0</v>
      </c>
      <c r="U99" s="51">
        <f t="shared" si="18"/>
        <v>0</v>
      </c>
      <c r="V99" s="51">
        <f t="shared" si="18"/>
        <v>0</v>
      </c>
      <c r="W99" s="51">
        <f t="shared" si="18"/>
        <v>0</v>
      </c>
      <c r="X99" s="51">
        <f t="shared" si="18"/>
        <v>0</v>
      </c>
      <c r="Y99" s="51">
        <f t="shared" si="17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205"/>
      <c r="O100" s="47"/>
      <c r="P100" s="50"/>
      <c r="Q100" s="50"/>
      <c r="R100" s="50"/>
      <c r="S100" s="50"/>
      <c r="T100" s="51">
        <f t="shared" si="18"/>
        <v>0</v>
      </c>
      <c r="U100" s="51">
        <f t="shared" si="18"/>
        <v>0</v>
      </c>
      <c r="V100" s="51">
        <f t="shared" si="18"/>
        <v>0</v>
      </c>
      <c r="W100" s="51">
        <f t="shared" si="18"/>
        <v>0</v>
      </c>
      <c r="X100" s="51">
        <f t="shared" si="18"/>
        <v>0</v>
      </c>
      <c r="Y100" s="51">
        <f t="shared" si="17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205"/>
      <c r="O101" s="47"/>
      <c r="P101" s="50"/>
      <c r="Q101" s="50"/>
      <c r="R101" s="50"/>
      <c r="S101" s="50"/>
      <c r="T101" s="51">
        <f t="shared" si="18"/>
        <v>0</v>
      </c>
      <c r="U101" s="51">
        <f t="shared" si="18"/>
        <v>0</v>
      </c>
      <c r="V101" s="51">
        <f t="shared" si="18"/>
        <v>0</v>
      </c>
      <c r="W101" s="51">
        <f t="shared" si="18"/>
        <v>0</v>
      </c>
      <c r="X101" s="51">
        <f t="shared" si="18"/>
        <v>0</v>
      </c>
      <c r="Y101" s="51">
        <f t="shared" si="17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205"/>
      <c r="O102" s="47"/>
      <c r="P102" s="50"/>
      <c r="Q102" s="50"/>
      <c r="R102" s="50"/>
      <c r="S102" s="50"/>
      <c r="T102" s="51">
        <f t="shared" si="18"/>
        <v>0</v>
      </c>
      <c r="U102" s="51">
        <f t="shared" si="18"/>
        <v>0</v>
      </c>
      <c r="V102" s="51">
        <f t="shared" si="18"/>
        <v>0</v>
      </c>
      <c r="W102" s="51">
        <f t="shared" si="18"/>
        <v>0</v>
      </c>
      <c r="X102" s="51">
        <f t="shared" si="18"/>
        <v>0</v>
      </c>
      <c r="Y102" s="51">
        <f t="shared" si="17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205"/>
      <c r="O103" s="47"/>
      <c r="P103" s="50"/>
      <c r="Q103" s="50"/>
      <c r="R103" s="50"/>
      <c r="S103" s="50"/>
      <c r="T103" s="51">
        <f t="shared" si="18"/>
        <v>0</v>
      </c>
      <c r="U103" s="51">
        <f t="shared" si="18"/>
        <v>0</v>
      </c>
      <c r="V103" s="51">
        <f t="shared" si="18"/>
        <v>0</v>
      </c>
      <c r="W103" s="51">
        <f t="shared" si="18"/>
        <v>0</v>
      </c>
      <c r="X103" s="51">
        <f t="shared" si="18"/>
        <v>0</v>
      </c>
      <c r="Y103" s="51">
        <f t="shared" si="17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205"/>
      <c r="O104" s="47"/>
      <c r="P104" s="50"/>
      <c r="Q104" s="50"/>
      <c r="R104" s="50"/>
      <c r="S104" s="50"/>
      <c r="T104" s="51">
        <f t="shared" si="18"/>
        <v>0</v>
      </c>
      <c r="U104" s="51">
        <f t="shared" si="18"/>
        <v>0</v>
      </c>
      <c r="V104" s="51">
        <f t="shared" si="18"/>
        <v>0</v>
      </c>
      <c r="W104" s="51">
        <f t="shared" si="18"/>
        <v>0</v>
      </c>
      <c r="X104" s="51">
        <f t="shared" si="18"/>
        <v>0</v>
      </c>
      <c r="Y104" s="51">
        <f t="shared" si="17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205"/>
      <c r="O105" s="47"/>
      <c r="P105" s="50"/>
      <c r="Q105" s="50"/>
      <c r="R105" s="50"/>
      <c r="S105" s="50"/>
      <c r="T105" s="51">
        <f t="shared" si="18"/>
        <v>0</v>
      </c>
      <c r="U105" s="51">
        <f t="shared" si="18"/>
        <v>0</v>
      </c>
      <c r="V105" s="51">
        <f t="shared" si="18"/>
        <v>0</v>
      </c>
      <c r="W105" s="51">
        <f t="shared" si="18"/>
        <v>0</v>
      </c>
      <c r="X105" s="51">
        <f t="shared" si="18"/>
        <v>0</v>
      </c>
      <c r="Y105" s="51">
        <f t="shared" si="17"/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205"/>
      <c r="O106" s="47"/>
      <c r="P106" s="50"/>
      <c r="Q106" s="50"/>
      <c r="R106" s="50"/>
      <c r="S106" s="50"/>
      <c r="T106" s="51">
        <f t="shared" si="18"/>
        <v>0</v>
      </c>
      <c r="U106" s="51">
        <f t="shared" si="18"/>
        <v>0</v>
      </c>
      <c r="V106" s="51">
        <f t="shared" si="18"/>
        <v>0</v>
      </c>
      <c r="W106" s="51">
        <f t="shared" si="18"/>
        <v>0</v>
      </c>
      <c r="X106" s="51">
        <f t="shared" si="18"/>
        <v>0</v>
      </c>
      <c r="Y106" s="51">
        <f t="shared" si="17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13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13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32"/>
      <c r="Q108" s="32"/>
      <c r="R108" s="32"/>
      <c r="S108" s="69" t="s">
        <v>110</v>
      </c>
      <c r="T108" s="69">
        <f t="shared" ref="T108:Y108" si="19">SUM(T7:T106)</f>
        <v>178000</v>
      </c>
      <c r="U108" s="69">
        <f t="shared" si="19"/>
        <v>178000</v>
      </c>
      <c r="V108" s="69">
        <f t="shared" si="19"/>
        <v>0</v>
      </c>
      <c r="W108" s="69">
        <f t="shared" si="19"/>
        <v>0</v>
      </c>
      <c r="X108" s="69">
        <f t="shared" si="19"/>
        <v>0</v>
      </c>
      <c r="Y108" s="69">
        <f t="shared" si="19"/>
        <v>356000</v>
      </c>
      <c r="Z108" s="38"/>
      <c r="AA108" s="38"/>
    </row>
    <row r="109" spans="1:31" x14ac:dyDescent="0.25">
      <c r="B109" s="37"/>
      <c r="C109" s="37"/>
    </row>
    <row r="110" spans="1:31" x14ac:dyDescent="0.25">
      <c r="T110" s="145" t="str">
        <f t="shared" ref="T110:Y110" si="20">T6</f>
        <v>Cost estimate 2024</v>
      </c>
      <c r="U110" s="145" t="str">
        <f t="shared" si="20"/>
        <v>Cost estimate 2025</v>
      </c>
      <c r="V110" s="145" t="str">
        <f t="shared" si="20"/>
        <v>Cost estimate 2026</v>
      </c>
      <c r="W110" s="145" t="str">
        <f t="shared" si="20"/>
        <v>Cost estimate 2027</v>
      </c>
      <c r="X110" s="145" t="str">
        <f t="shared" si="20"/>
        <v>Cost estimate 2028</v>
      </c>
      <c r="Y110" s="145" t="str">
        <f t="shared" si="20"/>
        <v>TotalOver5Years</v>
      </c>
      <c r="Z110" s="191">
        <f>SUM(Y111:Y133)</f>
        <v>356000</v>
      </c>
      <c r="AA110"/>
    </row>
    <row r="111" spans="1:31" x14ac:dyDescent="0.25">
      <c r="S111" s="145" t="str">
        <f>'Basic Input for Tool'!$D65</f>
        <v>Meeting</v>
      </c>
      <c r="T111" s="146">
        <f t="shared" ref="T111:Y120" si="21">SUMIF($Z$7:$Z$106,$S111,T$7:T$106)</f>
        <v>0</v>
      </c>
      <c r="U111" s="146">
        <f t="shared" si="21"/>
        <v>0</v>
      </c>
      <c r="V111" s="146">
        <f t="shared" si="21"/>
        <v>0</v>
      </c>
      <c r="W111" s="146">
        <f t="shared" si="21"/>
        <v>0</v>
      </c>
      <c r="X111" s="146">
        <f t="shared" si="21"/>
        <v>0</v>
      </c>
      <c r="Y111" s="146">
        <f t="shared" si="21"/>
        <v>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si="21"/>
        <v>0</v>
      </c>
      <c r="U112" s="146">
        <f t="shared" si="21"/>
        <v>0</v>
      </c>
      <c r="V112" s="146">
        <f t="shared" si="21"/>
        <v>0</v>
      </c>
      <c r="W112" s="146">
        <f t="shared" si="21"/>
        <v>0</v>
      </c>
      <c r="X112" s="146">
        <f t="shared" si="21"/>
        <v>0</v>
      </c>
      <c r="Y112" s="146">
        <f t="shared" si="21"/>
        <v>0</v>
      </c>
      <c r="Z112"/>
      <c r="AA112"/>
    </row>
    <row r="113" spans="1:28" x14ac:dyDescent="0.25">
      <c r="S113" s="145" t="str">
        <f>'Basic Input for Tool'!$D67</f>
        <v>Workshop</v>
      </c>
      <c r="T113" s="146">
        <f t="shared" si="21"/>
        <v>0</v>
      </c>
      <c r="U113" s="146">
        <f t="shared" si="21"/>
        <v>0</v>
      </c>
      <c r="V113" s="146">
        <f t="shared" si="21"/>
        <v>0</v>
      </c>
      <c r="W113" s="146">
        <f t="shared" si="21"/>
        <v>0</v>
      </c>
      <c r="X113" s="146">
        <f t="shared" si="21"/>
        <v>0</v>
      </c>
      <c r="Y113" s="146">
        <f t="shared" si="21"/>
        <v>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21"/>
        <v>0</v>
      </c>
      <c r="U114" s="146">
        <f t="shared" si="21"/>
        <v>0</v>
      </c>
      <c r="V114" s="146">
        <f t="shared" si="21"/>
        <v>0</v>
      </c>
      <c r="W114" s="146">
        <f t="shared" si="21"/>
        <v>0</v>
      </c>
      <c r="X114" s="146">
        <f t="shared" si="21"/>
        <v>0</v>
      </c>
      <c r="Y114" s="146">
        <f t="shared" si="21"/>
        <v>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21"/>
        <v>0</v>
      </c>
      <c r="U115" s="146">
        <f t="shared" si="21"/>
        <v>0</v>
      </c>
      <c r="V115" s="146">
        <f t="shared" si="21"/>
        <v>0</v>
      </c>
      <c r="W115" s="146">
        <f t="shared" si="21"/>
        <v>0</v>
      </c>
      <c r="X115" s="146">
        <f t="shared" si="21"/>
        <v>0</v>
      </c>
      <c r="Y115" s="146">
        <f t="shared" si="21"/>
        <v>0</v>
      </c>
      <c r="Z115"/>
      <c r="AA115"/>
      <c r="AB115"/>
    </row>
    <row r="116" spans="1:28" s="37" customFormat="1" x14ac:dyDescent="0.25">
      <c r="A116" s="141"/>
      <c r="B116" s="141"/>
      <c r="C116" s="52"/>
      <c r="S116" s="145" t="str">
        <f>'Basic Input for Tool'!$D70</f>
        <v>Construction</v>
      </c>
      <c r="T116" s="146">
        <f t="shared" si="21"/>
        <v>0</v>
      </c>
      <c r="U116" s="146">
        <f t="shared" si="21"/>
        <v>0</v>
      </c>
      <c r="V116" s="146">
        <f t="shared" si="21"/>
        <v>0</v>
      </c>
      <c r="W116" s="146">
        <f t="shared" si="21"/>
        <v>0</v>
      </c>
      <c r="X116" s="146">
        <f t="shared" si="21"/>
        <v>0</v>
      </c>
      <c r="Y116" s="146">
        <f t="shared" si="21"/>
        <v>0</v>
      </c>
      <c r="Z116"/>
      <c r="AA116"/>
      <c r="AB116"/>
    </row>
    <row r="117" spans="1:28" s="37" customFormat="1" x14ac:dyDescent="0.25">
      <c r="A117" s="141"/>
      <c r="B117" s="141"/>
      <c r="C117" s="52"/>
      <c r="S117" s="145" t="str">
        <f>'Basic Input for Tool'!$D71</f>
        <v>Consultancy</v>
      </c>
      <c r="T117" s="146">
        <f t="shared" si="21"/>
        <v>178000</v>
      </c>
      <c r="U117" s="146">
        <f t="shared" si="21"/>
        <v>178000</v>
      </c>
      <c r="V117" s="146">
        <f t="shared" si="21"/>
        <v>0</v>
      </c>
      <c r="W117" s="146">
        <f t="shared" si="21"/>
        <v>0</v>
      </c>
      <c r="X117" s="146">
        <f t="shared" si="21"/>
        <v>0</v>
      </c>
      <c r="Y117" s="146">
        <f t="shared" si="21"/>
        <v>356000</v>
      </c>
      <c r="Z117"/>
      <c r="AA117"/>
      <c r="AB117"/>
    </row>
    <row r="118" spans="1:28" s="37" customFormat="1" x14ac:dyDescent="0.25">
      <c r="A118" s="141"/>
      <c r="B118" s="141"/>
      <c r="C118" s="52"/>
      <c r="S118" s="145" t="str">
        <f>'Basic Input for Tool'!$D72</f>
        <v>Evaluation</v>
      </c>
      <c r="T118" s="146">
        <f t="shared" si="21"/>
        <v>0</v>
      </c>
      <c r="U118" s="146">
        <f t="shared" si="21"/>
        <v>0</v>
      </c>
      <c r="V118" s="146">
        <f t="shared" si="21"/>
        <v>0</v>
      </c>
      <c r="W118" s="146">
        <f t="shared" si="21"/>
        <v>0</v>
      </c>
      <c r="X118" s="146">
        <f t="shared" si="21"/>
        <v>0</v>
      </c>
      <c r="Y118" s="146">
        <f t="shared" si="21"/>
        <v>0</v>
      </c>
      <c r="Z118"/>
      <c r="AA118"/>
      <c r="AB118"/>
    </row>
    <row r="119" spans="1:28" s="37" customFormat="1" x14ac:dyDescent="0.25">
      <c r="A119" s="141"/>
      <c r="B119" s="141"/>
      <c r="C119" s="52"/>
      <c r="S119" s="145" t="str">
        <f>'Basic Input for Tool'!$D73</f>
        <v>Field visit</v>
      </c>
      <c r="T119" s="146">
        <f t="shared" si="21"/>
        <v>0</v>
      </c>
      <c r="U119" s="146">
        <f t="shared" si="21"/>
        <v>0</v>
      </c>
      <c r="V119" s="146">
        <f t="shared" si="21"/>
        <v>0</v>
      </c>
      <c r="W119" s="146">
        <f t="shared" si="21"/>
        <v>0</v>
      </c>
      <c r="X119" s="146">
        <f t="shared" si="21"/>
        <v>0</v>
      </c>
      <c r="Y119" s="146">
        <f t="shared" si="21"/>
        <v>0</v>
      </c>
      <c r="Z119"/>
      <c r="AA119"/>
      <c r="AB119"/>
    </row>
    <row r="120" spans="1:28" x14ac:dyDescent="0.25">
      <c r="S120" s="145" t="str">
        <f>'Basic Input for Tool'!$D74</f>
        <v>Human resources</v>
      </c>
      <c r="T120" s="146">
        <f t="shared" si="21"/>
        <v>0</v>
      </c>
      <c r="U120" s="146">
        <f t="shared" si="21"/>
        <v>0</v>
      </c>
      <c r="V120" s="146">
        <f t="shared" si="21"/>
        <v>0</v>
      </c>
      <c r="W120" s="146">
        <f t="shared" si="21"/>
        <v>0</v>
      </c>
      <c r="X120" s="146">
        <f t="shared" si="21"/>
        <v>0</v>
      </c>
      <c r="Y120" s="146">
        <f t="shared" si="21"/>
        <v>0</v>
      </c>
      <c r="Z120"/>
      <c r="AA120"/>
    </row>
    <row r="121" spans="1:28" x14ac:dyDescent="0.25">
      <c r="S121" s="145" t="str">
        <f>'Basic Input for Tool'!$D75</f>
        <v>Infrastructure</v>
      </c>
      <c r="T121" s="146">
        <f t="shared" ref="T121:Y133" si="22">SUMIF($Z$7:$Z$106,$S121,T$7:T$106)</f>
        <v>0</v>
      </c>
      <c r="U121" s="146">
        <f t="shared" si="22"/>
        <v>0</v>
      </c>
      <c r="V121" s="146">
        <f t="shared" si="22"/>
        <v>0</v>
      </c>
      <c r="W121" s="146">
        <f t="shared" si="22"/>
        <v>0</v>
      </c>
      <c r="X121" s="146">
        <f t="shared" si="22"/>
        <v>0</v>
      </c>
      <c r="Y121" s="146">
        <f t="shared" si="22"/>
        <v>0</v>
      </c>
      <c r="Z121"/>
      <c r="AA121"/>
    </row>
    <row r="122" spans="1:28" x14ac:dyDescent="0.25">
      <c r="S122" s="145" t="str">
        <f>'Basic Input for Tool'!$D76</f>
        <v>Document reproduction/printing</v>
      </c>
      <c r="T122" s="146">
        <f t="shared" si="22"/>
        <v>0</v>
      </c>
      <c r="U122" s="146">
        <f t="shared" si="22"/>
        <v>0</v>
      </c>
      <c r="V122" s="146">
        <f t="shared" si="22"/>
        <v>0</v>
      </c>
      <c r="W122" s="146">
        <f t="shared" si="22"/>
        <v>0</v>
      </c>
      <c r="X122" s="146">
        <f t="shared" si="22"/>
        <v>0</v>
      </c>
      <c r="Y122" s="146">
        <f t="shared" si="22"/>
        <v>0</v>
      </c>
      <c r="Z122"/>
      <c r="AA122"/>
    </row>
    <row r="123" spans="1:28" x14ac:dyDescent="0.25">
      <c r="S123" s="145" t="str">
        <f>'Basic Input for Tool'!$D77</f>
        <v>Procurement</v>
      </c>
      <c r="T123" s="146">
        <f t="shared" si="22"/>
        <v>0</v>
      </c>
      <c r="U123" s="146">
        <f t="shared" si="22"/>
        <v>0</v>
      </c>
      <c r="V123" s="146">
        <f t="shared" si="22"/>
        <v>0</v>
      </c>
      <c r="W123" s="146">
        <f t="shared" si="22"/>
        <v>0</v>
      </c>
      <c r="X123" s="146">
        <f t="shared" si="22"/>
        <v>0</v>
      </c>
      <c r="Y123" s="146">
        <f t="shared" si="22"/>
        <v>0</v>
      </c>
      <c r="Z123"/>
      <c r="AA123"/>
    </row>
    <row r="124" spans="1:28" x14ac:dyDescent="0.25">
      <c r="S124" s="145" t="str">
        <f>'Basic Input for Tool'!$D78</f>
        <v>Services</v>
      </c>
      <c r="T124" s="146">
        <f t="shared" si="22"/>
        <v>0</v>
      </c>
      <c r="U124" s="146">
        <f t="shared" si="22"/>
        <v>0</v>
      </c>
      <c r="V124" s="146">
        <f t="shared" si="22"/>
        <v>0</v>
      </c>
      <c r="W124" s="146">
        <f t="shared" si="22"/>
        <v>0</v>
      </c>
      <c r="X124" s="146">
        <f t="shared" si="22"/>
        <v>0</v>
      </c>
      <c r="Y124" s="146">
        <f t="shared" si="22"/>
        <v>0</v>
      </c>
      <c r="Z124"/>
      <c r="AA124"/>
    </row>
    <row r="125" spans="1:28" x14ac:dyDescent="0.25">
      <c r="S125" s="145" t="str">
        <f>'Basic Input for Tool'!$D79</f>
        <v>Simulation exercises</v>
      </c>
      <c r="T125" s="146">
        <f t="shared" si="22"/>
        <v>0</v>
      </c>
      <c r="U125" s="146">
        <f t="shared" si="22"/>
        <v>0</v>
      </c>
      <c r="V125" s="146">
        <f t="shared" si="22"/>
        <v>0</v>
      </c>
      <c r="W125" s="146">
        <f t="shared" si="22"/>
        <v>0</v>
      </c>
      <c r="X125" s="146">
        <f t="shared" si="22"/>
        <v>0</v>
      </c>
      <c r="Y125" s="146">
        <f t="shared" si="22"/>
        <v>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si="22"/>
        <v>0</v>
      </c>
      <c r="U126" s="146">
        <f t="shared" si="22"/>
        <v>0</v>
      </c>
      <c r="V126" s="146">
        <f t="shared" si="22"/>
        <v>0</v>
      </c>
      <c r="W126" s="146">
        <f t="shared" si="22"/>
        <v>0</v>
      </c>
      <c r="X126" s="146">
        <f t="shared" si="22"/>
        <v>0</v>
      </c>
      <c r="Y126" s="146">
        <f t="shared" si="22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22"/>
        <v>0</v>
      </c>
      <c r="U127" s="146">
        <f t="shared" si="22"/>
        <v>0</v>
      </c>
      <c r="V127" s="146">
        <f t="shared" si="22"/>
        <v>0</v>
      </c>
      <c r="W127" s="146">
        <f t="shared" si="22"/>
        <v>0</v>
      </c>
      <c r="X127" s="146">
        <f t="shared" si="22"/>
        <v>0</v>
      </c>
      <c r="Y127" s="146">
        <f t="shared" si="22"/>
        <v>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22"/>
        <v>0</v>
      </c>
      <c r="U128" s="146">
        <f t="shared" si="22"/>
        <v>0</v>
      </c>
      <c r="V128" s="146">
        <f t="shared" si="22"/>
        <v>0</v>
      </c>
      <c r="W128" s="146">
        <f t="shared" si="22"/>
        <v>0</v>
      </c>
      <c r="X128" s="146">
        <f t="shared" si="22"/>
        <v>0</v>
      </c>
      <c r="Y128" s="146">
        <f t="shared" si="22"/>
        <v>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22"/>
        <v>0</v>
      </c>
      <c r="U129" s="146">
        <f t="shared" si="22"/>
        <v>0</v>
      </c>
      <c r="V129" s="146">
        <f t="shared" si="22"/>
        <v>0</v>
      </c>
      <c r="W129" s="146">
        <f t="shared" si="22"/>
        <v>0</v>
      </c>
      <c r="X129" s="146">
        <f t="shared" si="22"/>
        <v>0</v>
      </c>
      <c r="Y129" s="146">
        <f t="shared" si="22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22"/>
        <v>0</v>
      </c>
      <c r="U130" s="146">
        <f t="shared" si="22"/>
        <v>0</v>
      </c>
      <c r="V130" s="146">
        <f t="shared" si="22"/>
        <v>0</v>
      </c>
      <c r="W130" s="146">
        <f t="shared" si="22"/>
        <v>0</v>
      </c>
      <c r="X130" s="146">
        <f t="shared" si="22"/>
        <v>0</v>
      </c>
      <c r="Y130" s="146">
        <f t="shared" si="22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22"/>
        <v>0</v>
      </c>
      <c r="U131" s="146">
        <f t="shared" si="22"/>
        <v>0</v>
      </c>
      <c r="V131" s="146">
        <f t="shared" si="22"/>
        <v>0</v>
      </c>
      <c r="W131" s="146">
        <f t="shared" si="22"/>
        <v>0</v>
      </c>
      <c r="X131" s="146">
        <f t="shared" si="22"/>
        <v>0</v>
      </c>
      <c r="Y131" s="146">
        <f t="shared" si="22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22"/>
        <v>0</v>
      </c>
      <c r="U132" s="146">
        <f t="shared" si="22"/>
        <v>0</v>
      </c>
      <c r="V132" s="146">
        <f t="shared" si="22"/>
        <v>0</v>
      </c>
      <c r="W132" s="146">
        <f t="shared" si="22"/>
        <v>0</v>
      </c>
      <c r="X132" s="146">
        <f t="shared" si="22"/>
        <v>0</v>
      </c>
      <c r="Y132" s="146">
        <f t="shared" si="22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22"/>
        <v>0</v>
      </c>
      <c r="U133" s="146">
        <f t="shared" si="22"/>
        <v>0</v>
      </c>
      <c r="V133" s="146">
        <f t="shared" si="22"/>
        <v>0</v>
      </c>
      <c r="W133" s="146">
        <f t="shared" si="22"/>
        <v>0</v>
      </c>
      <c r="X133" s="146">
        <f t="shared" si="22"/>
        <v>0</v>
      </c>
      <c r="Y133" s="146">
        <f t="shared" si="22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23">T6</f>
        <v>Cost estimate 2024</v>
      </c>
      <c r="U136" s="145" t="str">
        <f t="shared" si="23"/>
        <v>Cost estimate 2025</v>
      </c>
      <c r="V136" s="145" t="str">
        <f t="shared" si="23"/>
        <v>Cost estimate 2026</v>
      </c>
      <c r="W136" s="145" t="str">
        <f t="shared" si="23"/>
        <v>Cost estimate 2027</v>
      </c>
      <c r="X136" s="145" t="str">
        <f t="shared" si="23"/>
        <v>Cost estimate 2028</v>
      </c>
      <c r="Y136" s="145" t="str">
        <f t="shared" si="23"/>
        <v>TotalOver5Years</v>
      </c>
      <c r="Z136" s="191">
        <f>SUM(Y137:Y146)</f>
        <v>356000</v>
      </c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 t="shared" ref="T137:Y146" si="24">SUMIF($AA$7:$AA$106,$S137,T$7:T$106)</f>
        <v>178000</v>
      </c>
      <c r="U137" s="146">
        <f t="shared" si="24"/>
        <v>178000</v>
      </c>
      <c r="V137" s="146">
        <f t="shared" si="24"/>
        <v>0</v>
      </c>
      <c r="W137" s="146">
        <f t="shared" si="24"/>
        <v>0</v>
      </c>
      <c r="X137" s="146">
        <f t="shared" si="24"/>
        <v>0</v>
      </c>
      <c r="Y137" s="146">
        <f t="shared" si="24"/>
        <v>356000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si="24"/>
        <v>0</v>
      </c>
      <c r="U138" s="146">
        <f t="shared" si="24"/>
        <v>0</v>
      </c>
      <c r="V138" s="146">
        <f t="shared" si="24"/>
        <v>0</v>
      </c>
      <c r="W138" s="146">
        <f t="shared" si="24"/>
        <v>0</v>
      </c>
      <c r="X138" s="146">
        <f t="shared" si="24"/>
        <v>0</v>
      </c>
      <c r="Y138" s="146">
        <f t="shared" si="24"/>
        <v>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24"/>
        <v>0</v>
      </c>
      <c r="U139" s="146">
        <f t="shared" si="24"/>
        <v>0</v>
      </c>
      <c r="V139" s="146">
        <f t="shared" si="24"/>
        <v>0</v>
      </c>
      <c r="W139" s="146">
        <f t="shared" si="24"/>
        <v>0</v>
      </c>
      <c r="X139" s="146">
        <f t="shared" si="24"/>
        <v>0</v>
      </c>
      <c r="Y139" s="146">
        <f t="shared" si="24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24"/>
        <v>0</v>
      </c>
      <c r="U140" s="146">
        <f t="shared" si="24"/>
        <v>0</v>
      </c>
      <c r="V140" s="146">
        <f t="shared" si="24"/>
        <v>0</v>
      </c>
      <c r="W140" s="146">
        <f t="shared" si="24"/>
        <v>0</v>
      </c>
      <c r="X140" s="146">
        <f t="shared" si="24"/>
        <v>0</v>
      </c>
      <c r="Y140" s="146">
        <f t="shared" si="24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24"/>
        <v>0</v>
      </c>
      <c r="U141" s="146">
        <f t="shared" si="24"/>
        <v>0</v>
      </c>
      <c r="V141" s="146">
        <f t="shared" si="24"/>
        <v>0</v>
      </c>
      <c r="W141" s="146">
        <f t="shared" si="24"/>
        <v>0</v>
      </c>
      <c r="X141" s="146">
        <f t="shared" si="24"/>
        <v>0</v>
      </c>
      <c r="Y141" s="146">
        <f t="shared" si="24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24"/>
        <v>0</v>
      </c>
      <c r="U142" s="146">
        <f t="shared" si="24"/>
        <v>0</v>
      </c>
      <c r="V142" s="146">
        <f t="shared" si="24"/>
        <v>0</v>
      </c>
      <c r="W142" s="146">
        <f t="shared" si="24"/>
        <v>0</v>
      </c>
      <c r="X142" s="146">
        <f t="shared" si="24"/>
        <v>0</v>
      </c>
      <c r="Y142" s="146">
        <f t="shared" si="24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24"/>
        <v>0</v>
      </c>
      <c r="U143" s="146">
        <f t="shared" si="24"/>
        <v>0</v>
      </c>
      <c r="V143" s="146">
        <f t="shared" si="24"/>
        <v>0</v>
      </c>
      <c r="W143" s="146">
        <f t="shared" si="24"/>
        <v>0</v>
      </c>
      <c r="X143" s="146">
        <f t="shared" si="24"/>
        <v>0</v>
      </c>
      <c r="Y143" s="146">
        <f t="shared" si="24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24"/>
        <v>0</v>
      </c>
      <c r="U144" s="146">
        <f t="shared" si="24"/>
        <v>0</v>
      </c>
      <c r="V144" s="146">
        <f t="shared" si="24"/>
        <v>0</v>
      </c>
      <c r="W144" s="146">
        <f t="shared" si="24"/>
        <v>0</v>
      </c>
      <c r="X144" s="146">
        <f t="shared" si="24"/>
        <v>0</v>
      </c>
      <c r="Y144" s="146">
        <f t="shared" si="24"/>
        <v>0</v>
      </c>
      <c r="Z144"/>
      <c r="AA144" s="190">
        <f>Z136-Z156</f>
        <v>0</v>
      </c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24"/>
        <v>0</v>
      </c>
      <c r="U145" s="146">
        <f t="shared" si="24"/>
        <v>0</v>
      </c>
      <c r="V145" s="146">
        <f t="shared" si="24"/>
        <v>0</v>
      </c>
      <c r="W145" s="146">
        <f t="shared" si="24"/>
        <v>0</v>
      </c>
      <c r="X145" s="146">
        <f t="shared" si="24"/>
        <v>0</v>
      </c>
      <c r="Y145" s="146">
        <f t="shared" si="24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24"/>
        <v>0</v>
      </c>
      <c r="U146" s="146">
        <f t="shared" si="24"/>
        <v>0</v>
      </c>
      <c r="V146" s="146">
        <f t="shared" si="24"/>
        <v>0</v>
      </c>
      <c r="W146" s="146">
        <f t="shared" si="24"/>
        <v>0</v>
      </c>
      <c r="X146" s="146">
        <f t="shared" si="24"/>
        <v>0</v>
      </c>
      <c r="Y146" s="146">
        <f t="shared" si="24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25">T6</f>
        <v>Cost estimate 2024</v>
      </c>
      <c r="U149" s="145" t="str">
        <f t="shared" si="25"/>
        <v>Cost estimate 2025</v>
      </c>
      <c r="V149" s="145" t="str">
        <f t="shared" si="25"/>
        <v>Cost estimate 2026</v>
      </c>
      <c r="W149" s="145" t="str">
        <f t="shared" si="25"/>
        <v>Cost estimate 2027</v>
      </c>
      <c r="X149" s="145" t="str">
        <f t="shared" si="25"/>
        <v>Cost estimate 2028</v>
      </c>
      <c r="Y149" s="145" t="str">
        <f t="shared" si="25"/>
        <v>TotalOver5Years</v>
      </c>
      <c r="Z149" s="191">
        <f>SUM(Y150:Y153)</f>
        <v>356000</v>
      </c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 t="shared" ref="T150:Y153" si="26">SUMIF($H$7:$H$106,$S150,T$7:T$106)</f>
        <v>178000</v>
      </c>
      <c r="U150" s="146">
        <f t="shared" si="26"/>
        <v>178000</v>
      </c>
      <c r="V150" s="146">
        <f t="shared" si="26"/>
        <v>0</v>
      </c>
      <c r="W150" s="146">
        <f t="shared" si="26"/>
        <v>0</v>
      </c>
      <c r="X150" s="146">
        <f t="shared" si="26"/>
        <v>0</v>
      </c>
      <c r="Y150" s="146">
        <f t="shared" si="26"/>
        <v>356000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 t="shared" si="26"/>
        <v>0</v>
      </c>
      <c r="U151" s="146">
        <f t="shared" si="26"/>
        <v>0</v>
      </c>
      <c r="V151" s="146">
        <f t="shared" si="26"/>
        <v>0</v>
      </c>
      <c r="W151" s="146">
        <f t="shared" si="26"/>
        <v>0</v>
      </c>
      <c r="X151" s="146">
        <f t="shared" si="26"/>
        <v>0</v>
      </c>
      <c r="Y151" s="146">
        <f t="shared" si="26"/>
        <v>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 t="shared" si="26"/>
        <v>0</v>
      </c>
      <c r="U152" s="146">
        <f t="shared" si="26"/>
        <v>0</v>
      </c>
      <c r="V152" s="146">
        <f t="shared" si="26"/>
        <v>0</v>
      </c>
      <c r="W152" s="146">
        <f t="shared" si="26"/>
        <v>0</v>
      </c>
      <c r="X152" s="146">
        <f t="shared" si="26"/>
        <v>0</v>
      </c>
      <c r="Y152" s="146">
        <f t="shared" si="26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 t="shared" si="26"/>
        <v>0</v>
      </c>
      <c r="U153" s="146">
        <f t="shared" si="26"/>
        <v>0</v>
      </c>
      <c r="V153" s="146">
        <f t="shared" si="26"/>
        <v>0</v>
      </c>
      <c r="W153" s="146">
        <f t="shared" si="26"/>
        <v>0</v>
      </c>
      <c r="X153" s="146">
        <f t="shared" si="26"/>
        <v>0</v>
      </c>
      <c r="Y153" s="146">
        <f t="shared" si="26"/>
        <v>0</v>
      </c>
      <c r="Z153"/>
      <c r="AA153"/>
      <c r="AB153"/>
    </row>
    <row r="154" spans="1:28" s="37" customFormat="1" x14ac:dyDescent="0.25">
      <c r="A154" s="141"/>
      <c r="B154" s="141"/>
      <c r="C154" s="52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27">T6</f>
        <v>Cost estimate 2024</v>
      </c>
      <c r="U156" s="145" t="str">
        <f t="shared" si="27"/>
        <v>Cost estimate 2025</v>
      </c>
      <c r="V156" s="145" t="str">
        <f t="shared" si="27"/>
        <v>Cost estimate 2026</v>
      </c>
      <c r="W156" s="145" t="str">
        <f t="shared" si="27"/>
        <v>Cost estimate 2027</v>
      </c>
      <c r="X156" s="145" t="str">
        <f t="shared" si="27"/>
        <v>Cost estimate 2028</v>
      </c>
      <c r="Y156" s="145" t="str">
        <f t="shared" si="27"/>
        <v>TotalOver5Years</v>
      </c>
      <c r="Z156" s="191">
        <f>SUM(Y157:Y179)</f>
        <v>356000</v>
      </c>
      <c r="AA156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 t="shared" ref="T157:Y166" si="28">SUMIF($G$7:$G$106,$S157,T$7:T$106)</f>
        <v>178000</v>
      </c>
      <c r="U157" s="146">
        <f t="shared" si="28"/>
        <v>178000</v>
      </c>
      <c r="V157" s="146">
        <f t="shared" si="28"/>
        <v>0</v>
      </c>
      <c r="W157" s="146">
        <f t="shared" si="28"/>
        <v>0</v>
      </c>
      <c r="X157" s="146">
        <f t="shared" si="28"/>
        <v>0</v>
      </c>
      <c r="Y157" s="146">
        <f t="shared" si="28"/>
        <v>356000</v>
      </c>
      <c r="Z157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si="28"/>
        <v>0</v>
      </c>
      <c r="U158" s="146">
        <f t="shared" si="28"/>
        <v>0</v>
      </c>
      <c r="V158" s="146">
        <f t="shared" si="28"/>
        <v>0</v>
      </c>
      <c r="W158" s="146">
        <f t="shared" si="28"/>
        <v>0</v>
      </c>
      <c r="X158" s="146">
        <f t="shared" si="28"/>
        <v>0</v>
      </c>
      <c r="Y158" s="146">
        <f t="shared" si="28"/>
        <v>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28"/>
        <v>0</v>
      </c>
      <c r="U159" s="146">
        <f t="shared" si="28"/>
        <v>0</v>
      </c>
      <c r="V159" s="146">
        <f t="shared" si="28"/>
        <v>0</v>
      </c>
      <c r="W159" s="146">
        <f t="shared" si="28"/>
        <v>0</v>
      </c>
      <c r="X159" s="146">
        <f t="shared" si="28"/>
        <v>0</v>
      </c>
      <c r="Y159" s="146">
        <f t="shared" si="28"/>
        <v>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28"/>
        <v>0</v>
      </c>
      <c r="U160" s="146">
        <f t="shared" si="28"/>
        <v>0</v>
      </c>
      <c r="V160" s="146">
        <f t="shared" si="28"/>
        <v>0</v>
      </c>
      <c r="W160" s="146">
        <f t="shared" si="28"/>
        <v>0</v>
      </c>
      <c r="X160" s="146">
        <f t="shared" si="28"/>
        <v>0</v>
      </c>
      <c r="Y160" s="146">
        <f t="shared" si="28"/>
        <v>0</v>
      </c>
      <c r="Z160"/>
      <c r="AA160"/>
    </row>
    <row r="161" spans="19:27" x14ac:dyDescent="0.25">
      <c r="S161" s="145" t="str">
        <f>'Basic Input for Tool'!$E$69</f>
        <v>Other 2</v>
      </c>
      <c r="T161" s="146">
        <f t="shared" si="28"/>
        <v>0</v>
      </c>
      <c r="U161" s="146">
        <f t="shared" si="28"/>
        <v>0</v>
      </c>
      <c r="V161" s="146">
        <f t="shared" si="28"/>
        <v>0</v>
      </c>
      <c r="W161" s="146">
        <f t="shared" si="28"/>
        <v>0</v>
      </c>
      <c r="X161" s="146">
        <f t="shared" si="28"/>
        <v>0</v>
      </c>
      <c r="Y161" s="146">
        <f t="shared" si="28"/>
        <v>0</v>
      </c>
      <c r="Z161"/>
      <c r="AA161"/>
    </row>
    <row r="162" spans="19:27" x14ac:dyDescent="0.25">
      <c r="S162" s="145" t="str">
        <f>'Basic Input for Tool'!$E$70</f>
        <v>Other 3</v>
      </c>
      <c r="T162" s="146">
        <f t="shared" si="28"/>
        <v>0</v>
      </c>
      <c r="U162" s="146">
        <f t="shared" si="28"/>
        <v>0</v>
      </c>
      <c r="V162" s="146">
        <f t="shared" si="28"/>
        <v>0</v>
      </c>
      <c r="W162" s="146">
        <f t="shared" si="28"/>
        <v>0</v>
      </c>
      <c r="X162" s="146">
        <f t="shared" si="28"/>
        <v>0</v>
      </c>
      <c r="Y162" s="146">
        <f t="shared" si="28"/>
        <v>0</v>
      </c>
      <c r="Z162"/>
      <c r="AA162"/>
    </row>
    <row r="163" spans="19:27" x14ac:dyDescent="0.25">
      <c r="S163" s="145" t="str">
        <f>'Basic Input for Tool'!$E$71</f>
        <v>Other 4</v>
      </c>
      <c r="T163" s="146">
        <f t="shared" si="28"/>
        <v>0</v>
      </c>
      <c r="U163" s="146">
        <f t="shared" si="28"/>
        <v>0</v>
      </c>
      <c r="V163" s="146">
        <f t="shared" si="28"/>
        <v>0</v>
      </c>
      <c r="W163" s="146">
        <f t="shared" si="28"/>
        <v>0</v>
      </c>
      <c r="X163" s="146">
        <f t="shared" si="28"/>
        <v>0</v>
      </c>
      <c r="Y163" s="146">
        <f t="shared" si="28"/>
        <v>0</v>
      </c>
      <c r="Z163"/>
      <c r="AA163"/>
    </row>
    <row r="164" spans="19:27" x14ac:dyDescent="0.25">
      <c r="S164" s="145" t="str">
        <f>'Basic Input for Tool'!$E$72</f>
        <v>Other 5</v>
      </c>
      <c r="T164" s="146">
        <f t="shared" si="28"/>
        <v>0</v>
      </c>
      <c r="U164" s="146">
        <f t="shared" si="28"/>
        <v>0</v>
      </c>
      <c r="V164" s="146">
        <f t="shared" si="28"/>
        <v>0</v>
      </c>
      <c r="W164" s="146">
        <f t="shared" si="28"/>
        <v>0</v>
      </c>
      <c r="X164" s="146">
        <f t="shared" si="28"/>
        <v>0</v>
      </c>
      <c r="Y164" s="146">
        <f t="shared" si="28"/>
        <v>0</v>
      </c>
      <c r="Z164"/>
      <c r="AA164"/>
    </row>
    <row r="165" spans="19:27" x14ac:dyDescent="0.25">
      <c r="S165" s="145" t="str">
        <f>'Basic Input for Tool'!$E$73</f>
        <v>Other 6</v>
      </c>
      <c r="T165" s="146">
        <f t="shared" si="28"/>
        <v>0</v>
      </c>
      <c r="U165" s="146">
        <f t="shared" si="28"/>
        <v>0</v>
      </c>
      <c r="V165" s="146">
        <f t="shared" si="28"/>
        <v>0</v>
      </c>
      <c r="W165" s="146">
        <f t="shared" si="28"/>
        <v>0</v>
      </c>
      <c r="X165" s="146">
        <f t="shared" si="28"/>
        <v>0</v>
      </c>
      <c r="Y165" s="146">
        <f t="shared" si="28"/>
        <v>0</v>
      </c>
      <c r="Z165"/>
      <c r="AA165"/>
    </row>
    <row r="166" spans="19:27" x14ac:dyDescent="0.25">
      <c r="S166" s="145" t="str">
        <f>'Basic Input for Tool'!$E74</f>
        <v>Other 7</v>
      </c>
      <c r="T166" s="146">
        <f t="shared" si="28"/>
        <v>0</v>
      </c>
      <c r="U166" s="146">
        <f t="shared" si="28"/>
        <v>0</v>
      </c>
      <c r="V166" s="146">
        <f t="shared" si="28"/>
        <v>0</v>
      </c>
      <c r="W166" s="146">
        <f t="shared" si="28"/>
        <v>0</v>
      </c>
      <c r="X166" s="146">
        <f t="shared" si="28"/>
        <v>0</v>
      </c>
      <c r="Y166" s="146">
        <f t="shared" si="28"/>
        <v>0</v>
      </c>
      <c r="Z166"/>
      <c r="AA166"/>
    </row>
    <row r="167" spans="19:27" x14ac:dyDescent="0.25">
      <c r="S167" s="145" t="str">
        <f>'Basic Input for Tool'!$E75</f>
        <v>Other 8</v>
      </c>
      <c r="T167" s="146">
        <f t="shared" ref="T167:Y179" si="29">SUMIF($G$7:$G$106,$S167,T$7:T$106)</f>
        <v>0</v>
      </c>
      <c r="U167" s="146">
        <f t="shared" si="29"/>
        <v>0</v>
      </c>
      <c r="V167" s="146">
        <f t="shared" si="29"/>
        <v>0</v>
      </c>
      <c r="W167" s="146">
        <f t="shared" si="29"/>
        <v>0</v>
      </c>
      <c r="X167" s="146">
        <f t="shared" si="29"/>
        <v>0</v>
      </c>
      <c r="Y167" s="146">
        <f t="shared" si="29"/>
        <v>0</v>
      </c>
      <c r="Z167"/>
      <c r="AA167"/>
    </row>
    <row r="168" spans="19:27" x14ac:dyDescent="0.25">
      <c r="S168" s="145" t="str">
        <f>'Basic Input for Tool'!$E76</f>
        <v>Other 9</v>
      </c>
      <c r="T168" s="146">
        <f t="shared" si="29"/>
        <v>0</v>
      </c>
      <c r="U168" s="146">
        <f t="shared" si="29"/>
        <v>0</v>
      </c>
      <c r="V168" s="146">
        <f t="shared" si="29"/>
        <v>0</v>
      </c>
      <c r="W168" s="146">
        <f t="shared" si="29"/>
        <v>0</v>
      </c>
      <c r="X168" s="146">
        <f t="shared" si="29"/>
        <v>0</v>
      </c>
      <c r="Y168" s="146">
        <f t="shared" si="29"/>
        <v>0</v>
      </c>
      <c r="Z168"/>
      <c r="AA168"/>
    </row>
    <row r="169" spans="19:27" x14ac:dyDescent="0.25">
      <c r="S169" s="145" t="str">
        <f>'Basic Input for Tool'!$E77</f>
        <v>Other 10</v>
      </c>
      <c r="T169" s="146">
        <f t="shared" si="29"/>
        <v>0</v>
      </c>
      <c r="U169" s="146">
        <f t="shared" si="29"/>
        <v>0</v>
      </c>
      <c r="V169" s="146">
        <f t="shared" si="29"/>
        <v>0</v>
      </c>
      <c r="W169" s="146">
        <f t="shared" si="29"/>
        <v>0</v>
      </c>
      <c r="X169" s="146">
        <f t="shared" si="29"/>
        <v>0</v>
      </c>
      <c r="Y169" s="146">
        <f t="shared" si="29"/>
        <v>0</v>
      </c>
      <c r="Z169"/>
      <c r="AA169"/>
    </row>
    <row r="170" spans="19:27" x14ac:dyDescent="0.25">
      <c r="S170" s="145" t="str">
        <f>'Basic Input for Tool'!$E78</f>
        <v>Other 11</v>
      </c>
      <c r="T170" s="146">
        <f t="shared" si="29"/>
        <v>0</v>
      </c>
      <c r="U170" s="146">
        <f t="shared" si="29"/>
        <v>0</v>
      </c>
      <c r="V170" s="146">
        <f t="shared" si="29"/>
        <v>0</v>
      </c>
      <c r="W170" s="146">
        <f t="shared" si="29"/>
        <v>0</v>
      </c>
      <c r="X170" s="146">
        <f t="shared" si="29"/>
        <v>0</v>
      </c>
      <c r="Y170" s="146">
        <f t="shared" si="29"/>
        <v>0</v>
      </c>
      <c r="Z170"/>
      <c r="AA170"/>
    </row>
    <row r="171" spans="19:27" x14ac:dyDescent="0.25">
      <c r="S171" s="145" t="str">
        <f>'Basic Input for Tool'!$E79</f>
        <v>Other 12</v>
      </c>
      <c r="T171" s="146">
        <f t="shared" si="29"/>
        <v>0</v>
      </c>
      <c r="U171" s="146">
        <f t="shared" si="29"/>
        <v>0</v>
      </c>
      <c r="V171" s="146">
        <f t="shared" si="29"/>
        <v>0</v>
      </c>
      <c r="W171" s="146">
        <f t="shared" si="29"/>
        <v>0</v>
      </c>
      <c r="X171" s="146">
        <f t="shared" si="29"/>
        <v>0</v>
      </c>
      <c r="Y171" s="146">
        <f t="shared" si="29"/>
        <v>0</v>
      </c>
      <c r="Z171"/>
      <c r="AA171"/>
    </row>
    <row r="172" spans="19:27" x14ac:dyDescent="0.25">
      <c r="S172" s="145" t="str">
        <f>'Basic Input for Tool'!$E80</f>
        <v>Other 13</v>
      </c>
      <c r="T172" s="146">
        <f t="shared" si="29"/>
        <v>0</v>
      </c>
      <c r="U172" s="146">
        <f t="shared" si="29"/>
        <v>0</v>
      </c>
      <c r="V172" s="146">
        <f t="shared" si="29"/>
        <v>0</v>
      </c>
      <c r="W172" s="146">
        <f t="shared" si="29"/>
        <v>0</v>
      </c>
      <c r="X172" s="146">
        <f t="shared" si="29"/>
        <v>0</v>
      </c>
      <c r="Y172" s="146">
        <f t="shared" si="29"/>
        <v>0</v>
      </c>
      <c r="Z172"/>
      <c r="AA172"/>
    </row>
    <row r="173" spans="19:27" x14ac:dyDescent="0.25">
      <c r="S173" s="145" t="str">
        <f>'Basic Input for Tool'!$E81</f>
        <v>Other 14</v>
      </c>
      <c r="T173" s="146">
        <f t="shared" si="29"/>
        <v>0</v>
      </c>
      <c r="U173" s="146">
        <f t="shared" si="29"/>
        <v>0</v>
      </c>
      <c r="V173" s="146">
        <f t="shared" si="29"/>
        <v>0</v>
      </c>
      <c r="W173" s="146">
        <f t="shared" si="29"/>
        <v>0</v>
      </c>
      <c r="X173" s="146">
        <f t="shared" si="29"/>
        <v>0</v>
      </c>
      <c r="Y173" s="146">
        <f t="shared" si="29"/>
        <v>0</v>
      </c>
      <c r="Z173"/>
      <c r="AA173"/>
    </row>
    <row r="174" spans="19:27" x14ac:dyDescent="0.25">
      <c r="S174" s="145" t="str">
        <f>'Basic Input for Tool'!$E82</f>
        <v>Other 15</v>
      </c>
      <c r="T174" s="146">
        <f t="shared" si="29"/>
        <v>0</v>
      </c>
      <c r="U174" s="146">
        <f t="shared" si="29"/>
        <v>0</v>
      </c>
      <c r="V174" s="146">
        <f t="shared" si="29"/>
        <v>0</v>
      </c>
      <c r="W174" s="146">
        <f t="shared" si="29"/>
        <v>0</v>
      </c>
      <c r="X174" s="146">
        <f t="shared" si="29"/>
        <v>0</v>
      </c>
      <c r="Y174" s="146">
        <f t="shared" si="29"/>
        <v>0</v>
      </c>
      <c r="Z174"/>
      <c r="AA174"/>
    </row>
    <row r="175" spans="19:27" x14ac:dyDescent="0.25">
      <c r="S175" s="145" t="str">
        <f>'Basic Input for Tool'!$E83</f>
        <v>Other 16</v>
      </c>
      <c r="T175" s="146">
        <f t="shared" si="29"/>
        <v>0</v>
      </c>
      <c r="U175" s="146">
        <f t="shared" si="29"/>
        <v>0</v>
      </c>
      <c r="V175" s="146">
        <f t="shared" si="29"/>
        <v>0</v>
      </c>
      <c r="W175" s="146">
        <f t="shared" si="29"/>
        <v>0</v>
      </c>
      <c r="X175" s="146">
        <f t="shared" si="29"/>
        <v>0</v>
      </c>
      <c r="Y175" s="146">
        <f t="shared" si="29"/>
        <v>0</v>
      </c>
      <c r="Z175"/>
      <c r="AA175"/>
    </row>
    <row r="176" spans="19:27" x14ac:dyDescent="0.25">
      <c r="S176" s="145" t="str">
        <f>'Basic Input for Tool'!$E84</f>
        <v>Other 17</v>
      </c>
      <c r="T176" s="146">
        <f t="shared" si="29"/>
        <v>0</v>
      </c>
      <c r="U176" s="146">
        <f t="shared" si="29"/>
        <v>0</v>
      </c>
      <c r="V176" s="146">
        <f t="shared" si="29"/>
        <v>0</v>
      </c>
      <c r="W176" s="146">
        <f t="shared" si="29"/>
        <v>0</v>
      </c>
      <c r="X176" s="146">
        <f t="shared" si="29"/>
        <v>0</v>
      </c>
      <c r="Y176" s="146">
        <f t="shared" si="29"/>
        <v>0</v>
      </c>
      <c r="Z176"/>
      <c r="AA176"/>
    </row>
    <row r="177" spans="1:27" x14ac:dyDescent="0.25">
      <c r="S177" s="145" t="str">
        <f>'Basic Input for Tool'!$E85</f>
        <v>Other 18</v>
      </c>
      <c r="T177" s="146">
        <f t="shared" si="29"/>
        <v>0</v>
      </c>
      <c r="U177" s="146">
        <f t="shared" si="29"/>
        <v>0</v>
      </c>
      <c r="V177" s="146">
        <f t="shared" si="29"/>
        <v>0</v>
      </c>
      <c r="W177" s="146">
        <f t="shared" si="29"/>
        <v>0</v>
      </c>
      <c r="X177" s="146">
        <f t="shared" si="29"/>
        <v>0</v>
      </c>
      <c r="Y177" s="146">
        <f t="shared" si="29"/>
        <v>0</v>
      </c>
      <c r="Z177"/>
      <c r="AA177"/>
    </row>
    <row r="178" spans="1:27" x14ac:dyDescent="0.25">
      <c r="S178" s="145" t="str">
        <f>'Basic Input for Tool'!$E86</f>
        <v>Other 19</v>
      </c>
      <c r="T178" s="146">
        <f t="shared" si="29"/>
        <v>0</v>
      </c>
      <c r="U178" s="146">
        <f t="shared" si="29"/>
        <v>0</v>
      </c>
      <c r="V178" s="146">
        <f t="shared" si="29"/>
        <v>0</v>
      </c>
      <c r="W178" s="146">
        <f t="shared" si="29"/>
        <v>0</v>
      </c>
      <c r="X178" s="146">
        <f t="shared" si="29"/>
        <v>0</v>
      </c>
      <c r="Y178" s="146">
        <f t="shared" si="29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29"/>
        <v>0</v>
      </c>
      <c r="U179" s="146">
        <f t="shared" si="29"/>
        <v>0</v>
      </c>
      <c r="V179" s="146">
        <f t="shared" si="29"/>
        <v>0</v>
      </c>
      <c r="W179" s="146">
        <f t="shared" si="29"/>
        <v>0</v>
      </c>
      <c r="X179" s="146">
        <f t="shared" si="29"/>
        <v>0</v>
      </c>
      <c r="Y179" s="146">
        <f t="shared" si="29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30">U6</f>
        <v>Cost estimate 2025</v>
      </c>
      <c r="V182" s="145" t="str">
        <f t="shared" si="30"/>
        <v>Cost estimate 2026</v>
      </c>
      <c r="W182" s="145" t="str">
        <f t="shared" si="30"/>
        <v>Cost estimate 2027</v>
      </c>
      <c r="X182" s="145" t="str">
        <f t="shared" si="30"/>
        <v>Cost estimate 2028</v>
      </c>
      <c r="Y182" s="145" t="str">
        <f t="shared" si="30"/>
        <v>TotalOver5Years</v>
      </c>
      <c r="Z182" s="191">
        <f>SUM(Y183:Y184)</f>
        <v>356000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0</v>
      </c>
      <c r="U183" s="146">
        <f>SUM(SUMIFS(U$7:U$106,$L7:$L106,{"yes","y","funded"}))</f>
        <v>0</v>
      </c>
      <c r="V183" s="146">
        <f>SUM(SUMIFS(V$7:V$106,$L7:$L106,{"yes","y","funded"}))</f>
        <v>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178000</v>
      </c>
      <c r="U184" s="146">
        <f>SUM(SUMIFS(U$7:U$106,$L7:$L106,{"no","n","not funded"}))</f>
        <v>178000</v>
      </c>
      <c r="V184" s="146">
        <f>SUM(SUMIFS(V$7:V$106,$L7:$L106,{"no","n","not funded"}))</f>
        <v>0</v>
      </c>
      <c r="W184" s="146">
        <f>SUM(SUMIFS(W$7:W$106,$L7:$L106,{"no","n","not funded"}))</f>
        <v>0</v>
      </c>
      <c r="X184" s="146">
        <f>SUM(SUMIFS(X$7:X$106,$L7:$L106,{"no","n","not funded"}))</f>
        <v>0</v>
      </c>
      <c r="Y184" s="146">
        <f>SUM(SUMIFS(Y$7:Y$106,$L7:$L106,{"no","n","not funded"}))</f>
        <v>356000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</row>
    <row r="188" spans="1:27" x14ac:dyDescent="0.25">
      <c r="A188" s="37"/>
      <c r="B188" s="37"/>
    </row>
    <row r="189" spans="1:27" x14ac:dyDescent="0.25">
      <c r="A189" s="37"/>
      <c r="B189" s="37"/>
    </row>
    <row r="190" spans="1:27" x14ac:dyDescent="0.25">
      <c r="A190" s="37"/>
      <c r="B190" s="37"/>
    </row>
    <row r="191" spans="1:27" x14ac:dyDescent="0.25">
      <c r="A191" s="37"/>
      <c r="B191" s="37"/>
    </row>
    <row r="192" spans="1:27" x14ac:dyDescent="0.25">
      <c r="A192" s="37"/>
      <c r="B192" s="37"/>
    </row>
    <row r="193" spans="1:2" x14ac:dyDescent="0.25">
      <c r="A193" s="37"/>
      <c r="B193" s="37"/>
    </row>
    <row r="194" spans="1:2" x14ac:dyDescent="0.25">
      <c r="A194" s="37"/>
      <c r="B194" s="37"/>
    </row>
    <row r="195" spans="1:2" x14ac:dyDescent="0.25">
      <c r="A195" s="37"/>
      <c r="B195" s="37"/>
    </row>
    <row r="196" spans="1:2" x14ac:dyDescent="0.25">
      <c r="A196" s="37"/>
      <c r="B196" s="37"/>
    </row>
    <row r="197" spans="1:2" x14ac:dyDescent="0.25">
      <c r="A197" s="37"/>
      <c r="B197" s="37"/>
    </row>
    <row r="198" spans="1:2" x14ac:dyDescent="0.25">
      <c r="A198" s="37"/>
      <c r="B198" s="37"/>
    </row>
    <row r="199" spans="1:2" x14ac:dyDescent="0.25">
      <c r="A199" s="37"/>
      <c r="B199" s="37"/>
    </row>
    <row r="200" spans="1:2" x14ac:dyDescent="0.25">
      <c r="A200" s="37"/>
      <c r="B200" s="37"/>
    </row>
    <row r="201" spans="1:2" x14ac:dyDescent="0.25">
      <c r="A201" s="37"/>
      <c r="B201" s="37"/>
    </row>
    <row r="202" spans="1:2" x14ac:dyDescent="0.25">
      <c r="A202" s="37"/>
      <c r="B202" s="37"/>
    </row>
    <row r="203" spans="1:2" x14ac:dyDescent="0.25">
      <c r="A203" s="37"/>
      <c r="B203" s="37"/>
    </row>
    <row r="204" spans="1:2" x14ac:dyDescent="0.25">
      <c r="A204" s="37"/>
      <c r="B204" s="37"/>
    </row>
    <row r="205" spans="1:2" x14ac:dyDescent="0.25">
      <c r="A205" s="37"/>
      <c r="B205" s="37"/>
    </row>
    <row r="206" spans="1:2" x14ac:dyDescent="0.25">
      <c r="A206" s="37"/>
      <c r="B206" s="37"/>
    </row>
    <row r="207" spans="1:2" x14ac:dyDescent="0.25">
      <c r="A207" s="37"/>
      <c r="B207" s="37"/>
    </row>
    <row r="208" spans="1:2" x14ac:dyDescent="0.25">
      <c r="A208" s="37"/>
      <c r="B208" s="37"/>
    </row>
  </sheetData>
  <mergeCells count="8">
    <mergeCell ref="C4:G4"/>
    <mergeCell ref="DM2:DQ2"/>
    <mergeCell ref="DR2:DV2"/>
    <mergeCell ref="CN2:CR2"/>
    <mergeCell ref="CS2:CW2"/>
    <mergeCell ref="CX2:DB2"/>
    <mergeCell ref="DC2:DG2"/>
    <mergeCell ref="DH2:DL2"/>
  </mergeCells>
  <dataValidations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1600-000000000000}"/>
  </dataValidation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4"/>
  <dimension ref="A1:XFC208"/>
  <sheetViews>
    <sheetView zoomScale="70" zoomScaleNormal="70" workbookViewId="0">
      <selection activeCell="AB7" sqref="AB7:AE106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25.42578125" style="37" customWidth="1"/>
    <col min="6" max="6" width="40.5703125" style="37" customWidth="1"/>
    <col min="7" max="7" width="28.5703125" style="37" customWidth="1"/>
    <col min="8" max="8" width="22.140625" style="37" customWidth="1"/>
    <col min="9" max="10" width="21.57031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8" width="6.42578125" style="37" bestFit="1" customWidth="1"/>
    <col min="19" max="19" width="6.42578125" style="37" customWidth="1"/>
    <col min="20" max="24" width="18.85546875" style="37" bestFit="1" customWidth="1"/>
    <col min="25" max="25" width="16.5703125" style="37" bestFit="1" customWidth="1"/>
    <col min="26" max="26" width="14.5703125" style="37" customWidth="1"/>
    <col min="27" max="27" width="14.5703125" style="37" bestFit="1" customWidth="1"/>
    <col min="28" max="31" width="13.5703125" customWidth="1"/>
  </cols>
  <sheetData>
    <row r="1" spans="1:193 16371:16383" x14ac:dyDescent="0.25">
      <c r="A1" s="136" t="str">
        <f>IF(ISNA(VLOOKUP(CountryName,CountriesCodes,2,FALSE))=TRUE,"",VLOOKUP(CountryName,CountriesCodes,2,FALSE)&amp; "NLF")</f>
        <v>ETH NLF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</row>
    <row r="5" spans="1:193 16371:16383" ht="46.5" x14ac:dyDescent="0.25">
      <c r="A5" s="139"/>
      <c r="B5" s="40" t="s">
        <v>598</v>
      </c>
      <c r="C5" s="41" t="s">
        <v>696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615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616</v>
      </c>
      <c r="AC6" s="264" t="s">
        <v>617</v>
      </c>
      <c r="AD6" s="264" t="s">
        <v>618</v>
      </c>
      <c r="AE6" s="264" t="s">
        <v>594</v>
      </c>
      <c r="AG6">
        <f>COUNTA($AA7:$AA106)</f>
        <v>0</v>
      </c>
      <c r="AH6">
        <f>COUNTA($N7:$N106)</f>
        <v>0</v>
      </c>
    </row>
    <row r="7" spans="1:193 16371:16383" ht="31.5" x14ac:dyDescent="0.25">
      <c r="A7" s="143"/>
      <c r="B7" s="48" t="s">
        <v>733</v>
      </c>
      <c r="C7" s="48" t="s">
        <v>736</v>
      </c>
      <c r="D7" s="48" t="s">
        <v>739</v>
      </c>
      <c r="E7" s="48" t="s">
        <v>742</v>
      </c>
      <c r="F7" s="48" t="s">
        <v>745</v>
      </c>
      <c r="G7" s="48"/>
      <c r="H7" s="48"/>
      <c r="I7" s="48" t="s">
        <v>749</v>
      </c>
      <c r="J7" s="48" t="s">
        <v>542</v>
      </c>
      <c r="K7" s="48" t="s">
        <v>543</v>
      </c>
      <c r="L7" s="48" t="s">
        <v>724</v>
      </c>
      <c r="M7" s="48" t="s">
        <v>544</v>
      </c>
      <c r="N7" s="205"/>
      <c r="O7" s="47"/>
      <c r="P7" s="50"/>
      <c r="Q7" s="50"/>
      <c r="R7" s="50"/>
      <c r="S7" s="50"/>
      <c r="T7" s="51">
        <f t="shared" ref="T7:X9" si="1">IF($N7="Pending",0,$N7*O7)</f>
        <v>0</v>
      </c>
      <c r="U7" s="51">
        <f t="shared" si="1"/>
        <v>0</v>
      </c>
      <c r="V7" s="51">
        <f t="shared" si="1"/>
        <v>0</v>
      </c>
      <c r="W7" s="51">
        <f t="shared" si="1"/>
        <v>0</v>
      </c>
      <c r="X7" s="51">
        <f t="shared" si="1"/>
        <v>0</v>
      </c>
      <c r="Y7" s="51">
        <f t="shared" ref="Y7:Y9" si="2">SUM(T7:X7)</f>
        <v>0</v>
      </c>
      <c r="Z7" s="49"/>
      <c r="AA7" s="49"/>
      <c r="AB7" s="15"/>
      <c r="AC7" s="15"/>
      <c r="AD7" s="15"/>
      <c r="AE7" s="15"/>
    </row>
    <row r="8" spans="1:193 16371:16383" ht="31.5" x14ac:dyDescent="0.25">
      <c r="A8" s="143"/>
      <c r="B8" s="48" t="s">
        <v>734</v>
      </c>
      <c r="C8" s="48" t="s">
        <v>737</v>
      </c>
      <c r="D8" s="48" t="s">
        <v>740</v>
      </c>
      <c r="E8" s="48" t="s">
        <v>743</v>
      </c>
      <c r="F8" s="48" t="s">
        <v>746</v>
      </c>
      <c r="G8" s="48"/>
      <c r="H8" s="48"/>
      <c r="I8" s="48" t="s">
        <v>750</v>
      </c>
      <c r="J8" s="48" t="s">
        <v>545</v>
      </c>
      <c r="K8" s="48" t="s">
        <v>547</v>
      </c>
      <c r="L8" s="48" t="s">
        <v>721</v>
      </c>
      <c r="M8" s="48" t="s">
        <v>544</v>
      </c>
      <c r="N8" s="205"/>
      <c r="O8" s="47"/>
      <c r="P8" s="50"/>
      <c r="Q8" s="50"/>
      <c r="R8" s="50"/>
      <c r="S8" s="50"/>
      <c r="T8" s="51">
        <f t="shared" si="1"/>
        <v>0</v>
      </c>
      <c r="U8" s="51">
        <f t="shared" si="1"/>
        <v>0</v>
      </c>
      <c r="V8" s="51">
        <f t="shared" si="1"/>
        <v>0</v>
      </c>
      <c r="W8" s="51">
        <f t="shared" si="1"/>
        <v>0</v>
      </c>
      <c r="X8" s="51">
        <f t="shared" si="1"/>
        <v>0</v>
      </c>
      <c r="Y8" s="51">
        <f t="shared" si="2"/>
        <v>0</v>
      </c>
      <c r="Z8" s="49"/>
      <c r="AA8" s="49"/>
      <c r="AB8" s="15"/>
      <c r="AC8" s="15"/>
      <c r="AD8" s="15"/>
      <c r="AE8" s="15"/>
    </row>
    <row r="9" spans="1:193 16371:16383" ht="31.5" x14ac:dyDescent="0.25">
      <c r="A9" s="143"/>
      <c r="B9" s="48" t="s">
        <v>735</v>
      </c>
      <c r="C9" s="48" t="s">
        <v>738</v>
      </c>
      <c r="D9" s="48" t="s">
        <v>741</v>
      </c>
      <c r="E9" s="48" t="s">
        <v>744</v>
      </c>
      <c r="F9" s="48" t="s">
        <v>747</v>
      </c>
      <c r="G9" s="48"/>
      <c r="H9" s="48"/>
      <c r="I9" s="48" t="s">
        <v>751</v>
      </c>
      <c r="J9" s="48" t="s">
        <v>546</v>
      </c>
      <c r="K9" s="48" t="s">
        <v>548</v>
      </c>
      <c r="L9" s="48" t="s">
        <v>727</v>
      </c>
      <c r="M9" s="48" t="s">
        <v>544</v>
      </c>
      <c r="N9" s="205"/>
      <c r="O9" s="47"/>
      <c r="P9" s="50"/>
      <c r="Q9" s="50"/>
      <c r="R9" s="50"/>
      <c r="S9" s="50"/>
      <c r="T9" s="51">
        <f t="shared" si="1"/>
        <v>0</v>
      </c>
      <c r="U9" s="51">
        <f t="shared" si="1"/>
        <v>0</v>
      </c>
      <c r="V9" s="51">
        <f t="shared" si="1"/>
        <v>0</v>
      </c>
      <c r="W9" s="51">
        <f t="shared" si="1"/>
        <v>0</v>
      </c>
      <c r="X9" s="51">
        <f t="shared" si="1"/>
        <v>0</v>
      </c>
      <c r="Y9" s="51">
        <f t="shared" si="2"/>
        <v>0</v>
      </c>
      <c r="Z9" s="49"/>
      <c r="AA9" s="49"/>
      <c r="AB9" s="15"/>
      <c r="AC9" s="15"/>
      <c r="AD9" s="15"/>
      <c r="AE9" s="15"/>
    </row>
    <row r="10" spans="1:193 16371:16383" ht="31.5" x14ac:dyDescent="0.25">
      <c r="A10" s="143"/>
      <c r="B10" s="48"/>
      <c r="C10" s="48"/>
      <c r="D10" s="48" t="s">
        <v>549</v>
      </c>
      <c r="E10" s="48" t="s">
        <v>554</v>
      </c>
      <c r="F10" s="48" t="s">
        <v>748</v>
      </c>
      <c r="G10" s="48"/>
      <c r="H10" s="48"/>
      <c r="I10" s="48"/>
      <c r="J10" s="48"/>
      <c r="K10" s="48"/>
      <c r="L10" s="48" t="s">
        <v>726</v>
      </c>
      <c r="M10" s="48"/>
      <c r="N10" s="205"/>
      <c r="O10" s="47"/>
      <c r="P10" s="50"/>
      <c r="Q10" s="50"/>
      <c r="R10" s="50"/>
      <c r="S10" s="50"/>
      <c r="T10" s="51">
        <f t="shared" ref="T10:T22" si="3">IF($N10="Pending",0,$N10*O10)</f>
        <v>0</v>
      </c>
      <c r="U10" s="51">
        <f t="shared" ref="U10:X21" si="4">IF($N10="Pending",0,$N10*P10)</f>
        <v>0</v>
      </c>
      <c r="V10" s="51">
        <f t="shared" si="4"/>
        <v>0</v>
      </c>
      <c r="W10" s="51">
        <f t="shared" si="4"/>
        <v>0</v>
      </c>
      <c r="X10" s="51">
        <f t="shared" si="4"/>
        <v>0</v>
      </c>
      <c r="Y10" s="51">
        <f t="shared" ref="Y10:Y69" si="5">SUM(T10:X10)</f>
        <v>0</v>
      </c>
      <c r="Z10" s="49"/>
      <c r="AA10" s="49"/>
      <c r="AB10" s="15"/>
      <c r="AC10" s="15"/>
      <c r="AD10" s="15"/>
      <c r="AE10" s="15"/>
    </row>
    <row r="11" spans="1:193 16371:16383" ht="31.5" x14ac:dyDescent="0.25">
      <c r="A11" s="143"/>
      <c r="B11" s="48"/>
      <c r="C11" s="48"/>
      <c r="D11" s="48" t="s">
        <v>549</v>
      </c>
      <c r="E11" s="48" t="s">
        <v>555</v>
      </c>
      <c r="F11" s="48" t="s">
        <v>573</v>
      </c>
      <c r="G11" s="48"/>
      <c r="H11" s="48"/>
      <c r="I11" s="48"/>
      <c r="J11" s="48"/>
      <c r="K11" s="48"/>
      <c r="L11" s="48" t="s">
        <v>728</v>
      </c>
      <c r="M11" s="48"/>
      <c r="N11" s="205"/>
      <c r="O11" s="47"/>
      <c r="P11" s="50"/>
      <c r="Q11" s="50"/>
      <c r="R11" s="50"/>
      <c r="S11" s="50"/>
      <c r="T11" s="51">
        <f t="shared" ref="T11" si="6">IF($N11="Pending",0,$N11*O11)</f>
        <v>0</v>
      </c>
      <c r="U11" s="51">
        <f t="shared" ref="U11" si="7">IF($N11="Pending",0,$N11*P11)</f>
        <v>0</v>
      </c>
      <c r="V11" s="51">
        <f t="shared" ref="V11" si="8">IF($N11="Pending",0,$N11*Q11)</f>
        <v>0</v>
      </c>
      <c r="W11" s="51">
        <f t="shared" ref="W11" si="9">IF($N11="Pending",0,$N11*R11)</f>
        <v>0</v>
      </c>
      <c r="X11" s="51">
        <f t="shared" ref="X11" si="10">IF($N11="Pending",0,$N11*S11)</f>
        <v>0</v>
      </c>
      <c r="Y11" s="51">
        <f t="shared" ref="Y11" si="11">SUM(T11:X11)</f>
        <v>0</v>
      </c>
      <c r="Z11" s="49"/>
      <c r="AA11" s="49"/>
      <c r="AB11" s="15"/>
      <c r="AC11" s="15"/>
      <c r="AD11" s="15"/>
      <c r="AE11" s="15"/>
    </row>
    <row r="12" spans="1:193 16371:16383" ht="31.5" x14ac:dyDescent="0.25">
      <c r="A12" s="143"/>
      <c r="B12" s="48"/>
      <c r="C12" s="48"/>
      <c r="D12" s="48" t="s">
        <v>549</v>
      </c>
      <c r="E12" s="48" t="s">
        <v>556</v>
      </c>
      <c r="F12" s="48" t="s">
        <v>574</v>
      </c>
      <c r="G12" s="48"/>
      <c r="H12" s="48"/>
      <c r="I12" s="48"/>
      <c r="J12" s="48"/>
      <c r="K12" s="48"/>
      <c r="L12" s="48" t="s">
        <v>729</v>
      </c>
      <c r="M12" s="48"/>
      <c r="N12" s="205"/>
      <c r="O12" s="47"/>
      <c r="P12" s="50"/>
      <c r="Q12" s="50"/>
      <c r="R12" s="50"/>
      <c r="S12" s="50"/>
      <c r="T12" s="51">
        <f t="shared" ref="T12" si="12">IF($N12="Pending",0,$N12*O12)</f>
        <v>0</v>
      </c>
      <c r="U12" s="51">
        <f t="shared" ref="U12" si="13">IF($N12="Pending",0,$N12*P12)</f>
        <v>0</v>
      </c>
      <c r="V12" s="51">
        <f t="shared" ref="V12" si="14">IF($N12="Pending",0,$N12*Q12)</f>
        <v>0</v>
      </c>
      <c r="W12" s="51">
        <f t="shared" ref="W12" si="15">IF($N12="Pending",0,$N12*R12)</f>
        <v>0</v>
      </c>
      <c r="X12" s="51">
        <f t="shared" ref="X12" si="16">IF($N12="Pending",0,$N12*S12)</f>
        <v>0</v>
      </c>
      <c r="Y12" s="51">
        <f t="shared" ref="Y12" si="17">SUM(T12:X12)</f>
        <v>0</v>
      </c>
      <c r="Z12" s="49"/>
      <c r="AA12" s="49"/>
      <c r="AB12" s="15"/>
      <c r="AC12" s="15"/>
      <c r="AD12" s="15"/>
      <c r="AE12" s="15"/>
    </row>
    <row r="13" spans="1:193 16371:16383" ht="31.5" x14ac:dyDescent="0.25">
      <c r="A13" s="143"/>
      <c r="B13" s="48"/>
      <c r="C13" s="48"/>
      <c r="D13" s="48" t="s">
        <v>549</v>
      </c>
      <c r="E13" s="48" t="s">
        <v>557</v>
      </c>
      <c r="F13" s="48" t="s">
        <v>575</v>
      </c>
      <c r="G13" s="48"/>
      <c r="H13" s="48"/>
      <c r="I13" s="48"/>
      <c r="J13" s="48"/>
      <c r="K13" s="48"/>
      <c r="L13" s="48" t="s">
        <v>723</v>
      </c>
      <c r="M13" s="48"/>
      <c r="N13" s="205"/>
      <c r="O13" s="47"/>
      <c r="P13" s="50"/>
      <c r="Q13" s="50"/>
      <c r="R13" s="50"/>
      <c r="S13" s="50"/>
      <c r="T13" s="51">
        <f t="shared" si="3"/>
        <v>0</v>
      </c>
      <c r="U13" s="51">
        <f t="shared" si="4"/>
        <v>0</v>
      </c>
      <c r="V13" s="51">
        <f t="shared" si="4"/>
        <v>0</v>
      </c>
      <c r="W13" s="51">
        <f t="shared" si="4"/>
        <v>0</v>
      </c>
      <c r="X13" s="51">
        <f t="shared" si="4"/>
        <v>0</v>
      </c>
      <c r="Y13" s="51">
        <f t="shared" si="5"/>
        <v>0</v>
      </c>
      <c r="Z13" s="49"/>
      <c r="AA13" s="49"/>
      <c r="AB13" s="15"/>
      <c r="AC13" s="15"/>
      <c r="AD13" s="15"/>
      <c r="AE13" s="15"/>
    </row>
    <row r="14" spans="1:193 16371:16383" ht="31.5" x14ac:dyDescent="0.25">
      <c r="A14" s="143"/>
      <c r="B14" s="48"/>
      <c r="C14" s="48"/>
      <c r="D14" s="48" t="s">
        <v>549</v>
      </c>
      <c r="E14" s="48" t="s">
        <v>558</v>
      </c>
      <c r="F14" s="48" t="s">
        <v>576</v>
      </c>
      <c r="G14" s="48"/>
      <c r="H14" s="48"/>
      <c r="I14" s="48"/>
      <c r="J14" s="48"/>
      <c r="K14" s="48"/>
      <c r="L14" s="48" t="s">
        <v>725</v>
      </c>
      <c r="M14" s="48"/>
      <c r="N14" s="48"/>
      <c r="O14" s="47"/>
      <c r="P14" s="50"/>
      <c r="Q14" s="50"/>
      <c r="R14" s="50"/>
      <c r="S14" s="50"/>
      <c r="T14" s="51">
        <f t="shared" si="3"/>
        <v>0</v>
      </c>
      <c r="U14" s="51">
        <f t="shared" si="4"/>
        <v>0</v>
      </c>
      <c r="V14" s="51">
        <f t="shared" si="4"/>
        <v>0</v>
      </c>
      <c r="W14" s="51">
        <f t="shared" si="4"/>
        <v>0</v>
      </c>
      <c r="X14" s="51">
        <f t="shared" si="4"/>
        <v>0</v>
      </c>
      <c r="Y14" s="51">
        <f t="shared" si="5"/>
        <v>0</v>
      </c>
      <c r="Z14" s="49"/>
      <c r="AA14" s="49"/>
      <c r="AB14" s="15"/>
      <c r="AC14" s="15"/>
      <c r="AD14" s="15"/>
      <c r="AE14" s="15"/>
    </row>
    <row r="15" spans="1:193 16371:16383" ht="31.5" x14ac:dyDescent="0.25">
      <c r="A15" s="143"/>
      <c r="B15" s="48"/>
      <c r="C15" s="48"/>
      <c r="D15" s="48" t="s">
        <v>549</v>
      </c>
      <c r="E15" s="48" t="s">
        <v>559</v>
      </c>
      <c r="F15" s="48" t="s">
        <v>577</v>
      </c>
      <c r="G15" s="48"/>
      <c r="H15" s="48"/>
      <c r="I15" s="48"/>
      <c r="J15" s="48"/>
      <c r="K15" s="48"/>
      <c r="L15" s="48" t="s">
        <v>720</v>
      </c>
      <c r="M15" s="48"/>
      <c r="N15" s="48"/>
      <c r="O15" s="47"/>
      <c r="P15" s="50"/>
      <c r="Q15" s="50"/>
      <c r="R15" s="50"/>
      <c r="S15" s="50"/>
      <c r="T15" s="51">
        <f t="shared" si="3"/>
        <v>0</v>
      </c>
      <c r="U15" s="51">
        <f t="shared" si="4"/>
        <v>0</v>
      </c>
      <c r="V15" s="51">
        <f t="shared" si="4"/>
        <v>0</v>
      </c>
      <c r="W15" s="51">
        <f t="shared" si="4"/>
        <v>0</v>
      </c>
      <c r="X15" s="51">
        <f t="shared" si="4"/>
        <v>0</v>
      </c>
      <c r="Y15" s="51">
        <f t="shared" si="5"/>
        <v>0</v>
      </c>
      <c r="Z15" s="49"/>
      <c r="AA15" s="49"/>
      <c r="AB15" s="15"/>
      <c r="AC15" s="15"/>
      <c r="AD15" s="15"/>
      <c r="AE15" s="15"/>
    </row>
    <row r="16" spans="1:193 16371:16383" ht="31.5" x14ac:dyDescent="0.25">
      <c r="A16" s="143"/>
      <c r="B16" s="48"/>
      <c r="C16" s="48"/>
      <c r="D16" s="48" t="s">
        <v>549</v>
      </c>
      <c r="E16" s="48" t="s">
        <v>560</v>
      </c>
      <c r="F16" s="48" t="s">
        <v>578</v>
      </c>
      <c r="G16" s="48"/>
      <c r="H16" s="48"/>
      <c r="I16" s="48"/>
      <c r="J16" s="48"/>
      <c r="K16" s="48"/>
      <c r="L16" s="48" t="s">
        <v>730</v>
      </c>
      <c r="M16" s="48"/>
      <c r="N16" s="48"/>
      <c r="O16" s="47"/>
      <c r="P16" s="50"/>
      <c r="Q16" s="50"/>
      <c r="R16" s="50"/>
      <c r="S16" s="50"/>
      <c r="T16" s="51">
        <f t="shared" si="3"/>
        <v>0</v>
      </c>
      <c r="U16" s="51">
        <f t="shared" si="4"/>
        <v>0</v>
      </c>
      <c r="V16" s="51">
        <f t="shared" si="4"/>
        <v>0</v>
      </c>
      <c r="W16" s="51">
        <f t="shared" si="4"/>
        <v>0</v>
      </c>
      <c r="X16" s="51">
        <f t="shared" si="4"/>
        <v>0</v>
      </c>
      <c r="Y16" s="51">
        <f t="shared" si="5"/>
        <v>0</v>
      </c>
      <c r="Z16" s="49"/>
      <c r="AA16" s="49"/>
      <c r="AB16" s="15"/>
      <c r="AC16" s="15"/>
      <c r="AD16" s="15"/>
      <c r="AE16" s="15"/>
    </row>
    <row r="17" spans="1:31" ht="31.5" x14ac:dyDescent="0.25">
      <c r="A17" s="143"/>
      <c r="B17" s="48"/>
      <c r="C17" s="48"/>
      <c r="D17" s="48" t="s">
        <v>549</v>
      </c>
      <c r="E17" s="48" t="s">
        <v>561</v>
      </c>
      <c r="F17" s="48" t="s">
        <v>579</v>
      </c>
      <c r="G17" s="48"/>
      <c r="H17" s="48"/>
      <c r="I17" s="48"/>
      <c r="J17" s="48"/>
      <c r="K17" s="48"/>
      <c r="L17" s="48" t="s">
        <v>708</v>
      </c>
      <c r="M17" s="48"/>
      <c r="N17" s="48"/>
      <c r="O17" s="47"/>
      <c r="P17" s="50"/>
      <c r="Q17" s="50"/>
      <c r="R17" s="50"/>
      <c r="S17" s="50"/>
      <c r="T17" s="51">
        <f t="shared" si="3"/>
        <v>0</v>
      </c>
      <c r="U17" s="51">
        <f t="shared" si="4"/>
        <v>0</v>
      </c>
      <c r="V17" s="51">
        <f t="shared" si="4"/>
        <v>0</v>
      </c>
      <c r="W17" s="51">
        <f t="shared" si="4"/>
        <v>0</v>
      </c>
      <c r="X17" s="51">
        <f t="shared" si="4"/>
        <v>0</v>
      </c>
      <c r="Y17" s="51">
        <f t="shared" si="5"/>
        <v>0</v>
      </c>
      <c r="Z17" s="49"/>
      <c r="AA17" s="49"/>
      <c r="AB17" s="15"/>
      <c r="AC17" s="15"/>
      <c r="AD17" s="15"/>
      <c r="AE17" s="15"/>
    </row>
    <row r="18" spans="1:31" ht="31.5" x14ac:dyDescent="0.25">
      <c r="A18" s="143"/>
      <c r="B18" s="48"/>
      <c r="C18" s="48"/>
      <c r="D18" s="48" t="s">
        <v>549</v>
      </c>
      <c r="E18" s="48" t="s">
        <v>562</v>
      </c>
      <c r="F18" s="48" t="s">
        <v>580</v>
      </c>
      <c r="G18" s="48"/>
      <c r="H18" s="48"/>
      <c r="I18" s="48"/>
      <c r="J18" s="48"/>
      <c r="K18" s="48"/>
      <c r="L18" s="48" t="s">
        <v>731</v>
      </c>
      <c r="M18" s="48"/>
      <c r="N18" s="48"/>
      <c r="O18" s="47"/>
      <c r="P18" s="50"/>
      <c r="Q18" s="50"/>
      <c r="R18" s="50"/>
      <c r="S18" s="50"/>
      <c r="T18" s="51">
        <f t="shared" si="3"/>
        <v>0</v>
      </c>
      <c r="U18" s="51">
        <f t="shared" si="4"/>
        <v>0</v>
      </c>
      <c r="V18" s="51">
        <f t="shared" si="4"/>
        <v>0</v>
      </c>
      <c r="W18" s="51">
        <f t="shared" si="4"/>
        <v>0</v>
      </c>
      <c r="X18" s="51">
        <f t="shared" si="4"/>
        <v>0</v>
      </c>
      <c r="Y18" s="51">
        <f t="shared" si="5"/>
        <v>0</v>
      </c>
      <c r="Z18" s="49"/>
      <c r="AA18" s="49"/>
      <c r="AB18" s="15"/>
      <c r="AC18" s="15"/>
      <c r="AD18" s="15"/>
      <c r="AE18" s="15"/>
    </row>
    <row r="19" spans="1:31" ht="31.5" x14ac:dyDescent="0.25">
      <c r="A19" s="143"/>
      <c r="B19" s="48"/>
      <c r="C19" s="48"/>
      <c r="D19" s="48" t="s">
        <v>549</v>
      </c>
      <c r="E19" s="48" t="s">
        <v>563</v>
      </c>
      <c r="F19" s="48" t="s">
        <v>581</v>
      </c>
      <c r="G19" s="48"/>
      <c r="H19" s="48"/>
      <c r="I19" s="48"/>
      <c r="J19" s="48"/>
      <c r="K19" s="48"/>
      <c r="L19" s="48"/>
      <c r="M19" s="48"/>
      <c r="N19" s="48"/>
      <c r="O19" s="47"/>
      <c r="P19" s="50"/>
      <c r="Q19" s="50"/>
      <c r="R19" s="50"/>
      <c r="S19" s="50"/>
      <c r="T19" s="51">
        <f t="shared" si="3"/>
        <v>0</v>
      </c>
      <c r="U19" s="51">
        <f t="shared" si="4"/>
        <v>0</v>
      </c>
      <c r="V19" s="51">
        <f t="shared" si="4"/>
        <v>0</v>
      </c>
      <c r="W19" s="51">
        <f t="shared" si="4"/>
        <v>0</v>
      </c>
      <c r="X19" s="51">
        <f t="shared" si="4"/>
        <v>0</v>
      </c>
      <c r="Y19" s="51">
        <f t="shared" si="5"/>
        <v>0</v>
      </c>
      <c r="Z19" s="49"/>
      <c r="AA19" s="49"/>
      <c r="AB19" s="15"/>
      <c r="AC19" s="15"/>
      <c r="AD19" s="15"/>
      <c r="AE19" s="15"/>
    </row>
    <row r="20" spans="1:31" ht="31.5" x14ac:dyDescent="0.25">
      <c r="A20" s="143"/>
      <c r="B20" s="48"/>
      <c r="C20" s="48"/>
      <c r="D20" s="48" t="s">
        <v>549</v>
      </c>
      <c r="E20" s="48" t="s">
        <v>564</v>
      </c>
      <c r="F20" s="48" t="s">
        <v>582</v>
      </c>
      <c r="G20" s="48"/>
      <c r="H20" s="48"/>
      <c r="I20" s="48"/>
      <c r="J20" s="48"/>
      <c r="K20" s="48"/>
      <c r="L20" s="48"/>
      <c r="M20" s="48"/>
      <c r="N20" s="48"/>
      <c r="O20" s="47"/>
      <c r="P20" s="50"/>
      <c r="Q20" s="50"/>
      <c r="R20" s="50"/>
      <c r="S20" s="50"/>
      <c r="T20" s="51">
        <f t="shared" si="3"/>
        <v>0</v>
      </c>
      <c r="U20" s="51">
        <f t="shared" si="4"/>
        <v>0</v>
      </c>
      <c r="V20" s="51">
        <f t="shared" si="4"/>
        <v>0</v>
      </c>
      <c r="W20" s="51">
        <f t="shared" si="4"/>
        <v>0</v>
      </c>
      <c r="X20" s="51">
        <f t="shared" si="4"/>
        <v>0</v>
      </c>
      <c r="Y20" s="51">
        <f t="shared" si="5"/>
        <v>0</v>
      </c>
      <c r="Z20" s="49"/>
      <c r="AA20" s="49"/>
      <c r="AB20" s="15"/>
      <c r="AC20" s="15"/>
      <c r="AD20" s="15"/>
      <c r="AE20" s="15"/>
    </row>
    <row r="21" spans="1:31" ht="31.5" x14ac:dyDescent="0.25">
      <c r="A21" s="143"/>
      <c r="B21" s="48"/>
      <c r="C21" s="48"/>
      <c r="D21" s="48" t="s">
        <v>549</v>
      </c>
      <c r="E21" s="48" t="s">
        <v>565</v>
      </c>
      <c r="F21" s="48" t="s">
        <v>583</v>
      </c>
      <c r="G21" s="48"/>
      <c r="H21" s="48"/>
      <c r="I21" s="48"/>
      <c r="J21" s="48"/>
      <c r="K21" s="48"/>
      <c r="L21" s="48"/>
      <c r="M21" s="48"/>
      <c r="N21" s="48"/>
      <c r="O21" s="47"/>
      <c r="P21" s="50"/>
      <c r="Q21" s="50"/>
      <c r="R21" s="50"/>
      <c r="S21" s="50"/>
      <c r="T21" s="51">
        <f t="shared" si="3"/>
        <v>0</v>
      </c>
      <c r="U21" s="51">
        <f t="shared" si="4"/>
        <v>0</v>
      </c>
      <c r="V21" s="51">
        <f t="shared" si="4"/>
        <v>0</v>
      </c>
      <c r="W21" s="51">
        <f t="shared" si="4"/>
        <v>0</v>
      </c>
      <c r="X21" s="51">
        <f t="shared" si="4"/>
        <v>0</v>
      </c>
      <c r="Y21" s="51">
        <f t="shared" si="5"/>
        <v>0</v>
      </c>
      <c r="Z21" s="49"/>
      <c r="AA21" s="49"/>
      <c r="AB21" s="15"/>
      <c r="AC21" s="15"/>
      <c r="AD21" s="15"/>
      <c r="AE21" s="15"/>
    </row>
    <row r="22" spans="1:31" ht="31.5" x14ac:dyDescent="0.25">
      <c r="A22" s="143"/>
      <c r="B22" s="48"/>
      <c r="C22" s="48"/>
      <c r="D22" s="48" t="s">
        <v>549</v>
      </c>
      <c r="E22" s="48" t="s">
        <v>566</v>
      </c>
      <c r="F22" s="48" t="s">
        <v>584</v>
      </c>
      <c r="G22" s="48"/>
      <c r="H22" s="48"/>
      <c r="I22" s="48"/>
      <c r="J22" s="48"/>
      <c r="K22" s="48"/>
      <c r="L22" s="48"/>
      <c r="M22" s="48"/>
      <c r="N22" s="48"/>
      <c r="O22" s="47"/>
      <c r="P22" s="50"/>
      <c r="Q22" s="50"/>
      <c r="R22" s="50"/>
      <c r="S22" s="50"/>
      <c r="T22" s="51">
        <f t="shared" si="3"/>
        <v>0</v>
      </c>
      <c r="U22" s="51">
        <f>IF($N22="Pending",0,$N22*P22)</f>
        <v>0</v>
      </c>
      <c r="V22" s="51">
        <f>IF($N22="Pending",0,$N22*Q22)</f>
        <v>0</v>
      </c>
      <c r="W22" s="51">
        <f>IF($N22="Pending",0,$N22*R22)</f>
        <v>0</v>
      </c>
      <c r="X22" s="51">
        <f>IF($N22="Pending",0,$N22*S22)</f>
        <v>0</v>
      </c>
      <c r="Y22" s="51">
        <f t="shared" si="5"/>
        <v>0</v>
      </c>
      <c r="Z22" s="49"/>
      <c r="AA22" s="49"/>
      <c r="AB22" s="15"/>
      <c r="AC22" s="15"/>
      <c r="AD22" s="15"/>
      <c r="AE22" s="15"/>
    </row>
    <row r="23" spans="1:31" ht="31.5" x14ac:dyDescent="0.25">
      <c r="A23" s="143"/>
      <c r="B23" s="48"/>
      <c r="C23" s="48"/>
      <c r="D23" s="48" t="s">
        <v>549</v>
      </c>
      <c r="E23" s="48" t="s">
        <v>567</v>
      </c>
      <c r="F23" s="48" t="s">
        <v>585</v>
      </c>
      <c r="G23" s="48"/>
      <c r="H23" s="48"/>
      <c r="I23" s="48"/>
      <c r="J23" s="48"/>
      <c r="K23" s="48"/>
      <c r="L23" s="48"/>
      <c r="M23" s="48"/>
      <c r="N23" s="48"/>
      <c r="O23" s="47"/>
      <c r="P23" s="50"/>
      <c r="Q23" s="50"/>
      <c r="R23" s="50"/>
      <c r="S23" s="50"/>
      <c r="T23" s="51">
        <f t="shared" ref="T23:X73" si="18">IF($N23="Pending",0,$N23*O23)</f>
        <v>0</v>
      </c>
      <c r="U23" s="51">
        <f t="shared" si="18"/>
        <v>0</v>
      </c>
      <c r="V23" s="51">
        <f t="shared" si="18"/>
        <v>0</v>
      </c>
      <c r="W23" s="51">
        <f t="shared" si="18"/>
        <v>0</v>
      </c>
      <c r="X23" s="51">
        <f t="shared" si="18"/>
        <v>0</v>
      </c>
      <c r="Y23" s="51">
        <f t="shared" si="5"/>
        <v>0</v>
      </c>
      <c r="Z23" s="49"/>
      <c r="AA23" s="49"/>
      <c r="AB23" s="15"/>
      <c r="AC23" s="15"/>
      <c r="AD23" s="15"/>
      <c r="AE23" s="15"/>
    </row>
    <row r="24" spans="1:31" ht="31.5" x14ac:dyDescent="0.25">
      <c r="A24" s="143"/>
      <c r="B24" s="48"/>
      <c r="C24" s="48"/>
      <c r="D24" s="48" t="s">
        <v>549</v>
      </c>
      <c r="E24" s="48" t="s">
        <v>568</v>
      </c>
      <c r="F24" s="48" t="s">
        <v>586</v>
      </c>
      <c r="G24" s="48"/>
      <c r="H24" s="48"/>
      <c r="I24" s="48"/>
      <c r="J24" s="48"/>
      <c r="K24" s="48"/>
      <c r="L24" s="48"/>
      <c r="M24" s="48"/>
      <c r="N24" s="48"/>
      <c r="O24" s="47"/>
      <c r="P24" s="50"/>
      <c r="Q24" s="50"/>
      <c r="R24" s="50"/>
      <c r="S24" s="50"/>
      <c r="T24" s="51">
        <f t="shared" si="18"/>
        <v>0</v>
      </c>
      <c r="U24" s="51">
        <f t="shared" si="18"/>
        <v>0</v>
      </c>
      <c r="V24" s="51">
        <f t="shared" si="18"/>
        <v>0</v>
      </c>
      <c r="W24" s="51">
        <f t="shared" si="18"/>
        <v>0</v>
      </c>
      <c r="X24" s="51">
        <f t="shared" si="18"/>
        <v>0</v>
      </c>
      <c r="Y24" s="51">
        <f t="shared" si="5"/>
        <v>0</v>
      </c>
      <c r="Z24" s="49"/>
      <c r="AA24" s="49"/>
      <c r="AB24" s="15"/>
      <c r="AC24" s="15"/>
      <c r="AD24" s="15"/>
      <c r="AE24" s="15"/>
    </row>
    <row r="25" spans="1:31" ht="31.5" x14ac:dyDescent="0.25">
      <c r="A25" s="143"/>
      <c r="B25" s="48"/>
      <c r="C25" s="48"/>
      <c r="D25" s="48" t="s">
        <v>549</v>
      </c>
      <c r="E25" s="48" t="s">
        <v>569</v>
      </c>
      <c r="F25" s="48" t="s">
        <v>587</v>
      </c>
      <c r="G25" s="48"/>
      <c r="H25" s="48"/>
      <c r="I25" s="48"/>
      <c r="J25" s="48"/>
      <c r="K25" s="48"/>
      <c r="L25" s="48"/>
      <c r="M25" s="48"/>
      <c r="N25" s="48"/>
      <c r="O25" s="47"/>
      <c r="P25" s="50"/>
      <c r="Q25" s="50"/>
      <c r="R25" s="50"/>
      <c r="S25" s="50"/>
      <c r="T25" s="51">
        <f t="shared" si="18"/>
        <v>0</v>
      </c>
      <c r="U25" s="51">
        <f t="shared" si="18"/>
        <v>0</v>
      </c>
      <c r="V25" s="51">
        <f t="shared" si="18"/>
        <v>0</v>
      </c>
      <c r="W25" s="51">
        <f t="shared" si="18"/>
        <v>0</v>
      </c>
      <c r="X25" s="51">
        <f t="shared" si="18"/>
        <v>0</v>
      </c>
      <c r="Y25" s="51">
        <f t="shared" si="5"/>
        <v>0</v>
      </c>
      <c r="Z25" s="49"/>
      <c r="AA25" s="49"/>
      <c r="AB25" s="15"/>
      <c r="AC25" s="15"/>
      <c r="AD25" s="15"/>
      <c r="AE25" s="15"/>
    </row>
    <row r="26" spans="1:31" ht="31.5" x14ac:dyDescent="0.25">
      <c r="A26" s="143"/>
      <c r="B26" s="48"/>
      <c r="C26" s="48"/>
      <c r="D26" s="48" t="s">
        <v>549</v>
      </c>
      <c r="E26" s="48" t="s">
        <v>570</v>
      </c>
      <c r="F26" s="48" t="s">
        <v>588</v>
      </c>
      <c r="G26" s="48"/>
      <c r="H26" s="48"/>
      <c r="I26" s="48"/>
      <c r="J26" s="48"/>
      <c r="K26" s="48"/>
      <c r="L26" s="48"/>
      <c r="M26" s="48"/>
      <c r="N26" s="48"/>
      <c r="O26" s="47"/>
      <c r="P26" s="50"/>
      <c r="Q26" s="50"/>
      <c r="R26" s="50"/>
      <c r="S26" s="50"/>
      <c r="T26" s="51">
        <f t="shared" si="18"/>
        <v>0</v>
      </c>
      <c r="U26" s="51">
        <f t="shared" si="18"/>
        <v>0</v>
      </c>
      <c r="V26" s="51">
        <f t="shared" si="18"/>
        <v>0</v>
      </c>
      <c r="W26" s="51">
        <f t="shared" si="18"/>
        <v>0</v>
      </c>
      <c r="X26" s="51">
        <f t="shared" si="18"/>
        <v>0</v>
      </c>
      <c r="Y26" s="51">
        <f t="shared" si="5"/>
        <v>0</v>
      </c>
      <c r="Z26" s="49"/>
      <c r="AA26" s="49"/>
      <c r="AB26" s="15"/>
      <c r="AC26" s="15"/>
      <c r="AD26" s="15"/>
      <c r="AE26" s="15"/>
    </row>
    <row r="27" spans="1:31" ht="31.5" x14ac:dyDescent="0.25">
      <c r="A27" s="143"/>
      <c r="B27" s="48"/>
      <c r="C27" s="48"/>
      <c r="D27" s="48" t="s">
        <v>549</v>
      </c>
      <c r="E27" s="48" t="s">
        <v>571</v>
      </c>
      <c r="F27" s="48" t="s">
        <v>589</v>
      </c>
      <c r="G27" s="48"/>
      <c r="H27" s="48"/>
      <c r="I27" s="48"/>
      <c r="J27" s="48"/>
      <c r="K27" s="48"/>
      <c r="L27" s="48"/>
      <c r="M27" s="48"/>
      <c r="N27" s="48"/>
      <c r="O27" s="47"/>
      <c r="P27" s="50"/>
      <c r="Q27" s="50"/>
      <c r="R27" s="50"/>
      <c r="S27" s="50"/>
      <c r="T27" s="51">
        <f t="shared" si="18"/>
        <v>0</v>
      </c>
      <c r="U27" s="51">
        <f t="shared" si="18"/>
        <v>0</v>
      </c>
      <c r="V27" s="51">
        <f t="shared" si="18"/>
        <v>0</v>
      </c>
      <c r="W27" s="51">
        <f t="shared" si="18"/>
        <v>0</v>
      </c>
      <c r="X27" s="51">
        <f t="shared" si="18"/>
        <v>0</v>
      </c>
      <c r="Y27" s="51">
        <f t="shared" si="5"/>
        <v>0</v>
      </c>
      <c r="Z27" s="49"/>
      <c r="AA27" s="49"/>
      <c r="AB27" s="15"/>
      <c r="AC27" s="15"/>
      <c r="AD27" s="15"/>
      <c r="AE27" s="15"/>
    </row>
    <row r="28" spans="1:31" ht="31.5" x14ac:dyDescent="0.25">
      <c r="A28" s="143"/>
      <c r="B28" s="48"/>
      <c r="C28" s="48"/>
      <c r="D28" s="48" t="s">
        <v>549</v>
      </c>
      <c r="E28" s="48" t="s">
        <v>572</v>
      </c>
      <c r="F28" s="48" t="s">
        <v>590</v>
      </c>
      <c r="G28" s="48"/>
      <c r="H28" s="48"/>
      <c r="I28" s="48"/>
      <c r="J28" s="48"/>
      <c r="K28" s="48"/>
      <c r="L28" s="48"/>
      <c r="M28" s="48"/>
      <c r="N28" s="48"/>
      <c r="O28" s="47"/>
      <c r="P28" s="50"/>
      <c r="Q28" s="50"/>
      <c r="R28" s="50"/>
      <c r="S28" s="50"/>
      <c r="T28" s="51">
        <f t="shared" si="18"/>
        <v>0</v>
      </c>
      <c r="U28" s="51">
        <f t="shared" si="18"/>
        <v>0</v>
      </c>
      <c r="V28" s="51">
        <f t="shared" si="18"/>
        <v>0</v>
      </c>
      <c r="W28" s="51">
        <f t="shared" si="18"/>
        <v>0</v>
      </c>
      <c r="X28" s="51">
        <f t="shared" si="18"/>
        <v>0</v>
      </c>
      <c r="Y28" s="51">
        <f t="shared" si="5"/>
        <v>0</v>
      </c>
      <c r="Z28" s="49"/>
      <c r="AA28" s="49"/>
      <c r="AB28" s="15"/>
      <c r="AC28" s="15"/>
      <c r="AD28" s="15"/>
      <c r="AE28" s="15"/>
    </row>
    <row r="29" spans="1:31" x14ac:dyDescent="0.25">
      <c r="A29" s="14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7"/>
      <c r="P29" s="50"/>
      <c r="Q29" s="50"/>
      <c r="R29" s="50"/>
      <c r="S29" s="50"/>
      <c r="T29" s="51">
        <f t="shared" si="18"/>
        <v>0</v>
      </c>
      <c r="U29" s="51">
        <f t="shared" si="18"/>
        <v>0</v>
      </c>
      <c r="V29" s="51">
        <f t="shared" si="18"/>
        <v>0</v>
      </c>
      <c r="W29" s="51">
        <f t="shared" si="18"/>
        <v>0</v>
      </c>
      <c r="X29" s="51">
        <f t="shared" si="18"/>
        <v>0</v>
      </c>
      <c r="Y29" s="51">
        <f t="shared" si="5"/>
        <v>0</v>
      </c>
      <c r="Z29" s="49"/>
      <c r="AA29" s="49"/>
      <c r="AB29" s="15"/>
      <c r="AC29" s="15"/>
      <c r="AD29" s="15"/>
      <c r="AE29" s="15"/>
    </row>
    <row r="30" spans="1:31" x14ac:dyDescent="0.25">
      <c r="A30" s="14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7"/>
      <c r="P30" s="50"/>
      <c r="Q30" s="50"/>
      <c r="R30" s="50"/>
      <c r="S30" s="50"/>
      <c r="T30" s="51">
        <f t="shared" si="18"/>
        <v>0</v>
      </c>
      <c r="U30" s="51">
        <f t="shared" si="18"/>
        <v>0</v>
      </c>
      <c r="V30" s="51">
        <f t="shared" si="18"/>
        <v>0</v>
      </c>
      <c r="W30" s="51">
        <f t="shared" si="18"/>
        <v>0</v>
      </c>
      <c r="X30" s="51">
        <f t="shared" si="18"/>
        <v>0</v>
      </c>
      <c r="Y30" s="51">
        <f t="shared" si="5"/>
        <v>0</v>
      </c>
      <c r="Z30" s="49"/>
      <c r="AA30" s="49"/>
      <c r="AB30" s="15"/>
      <c r="AC30" s="15"/>
      <c r="AD30" s="15"/>
      <c r="AE30" s="15"/>
    </row>
    <row r="31" spans="1:31" x14ac:dyDescent="0.25">
      <c r="A31" s="14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7"/>
      <c r="P31" s="50"/>
      <c r="Q31" s="50"/>
      <c r="R31" s="50"/>
      <c r="S31" s="50"/>
      <c r="T31" s="51">
        <f t="shared" si="18"/>
        <v>0</v>
      </c>
      <c r="U31" s="51">
        <f t="shared" si="18"/>
        <v>0</v>
      </c>
      <c r="V31" s="51">
        <f t="shared" si="18"/>
        <v>0</v>
      </c>
      <c r="W31" s="51">
        <f t="shared" si="18"/>
        <v>0</v>
      </c>
      <c r="X31" s="51">
        <f t="shared" si="18"/>
        <v>0</v>
      </c>
      <c r="Y31" s="51">
        <f t="shared" si="5"/>
        <v>0</v>
      </c>
      <c r="Z31" s="49"/>
      <c r="AA31" s="49"/>
      <c r="AB31" s="15"/>
      <c r="AC31" s="15"/>
      <c r="AD31" s="15"/>
      <c r="AE31" s="15"/>
    </row>
    <row r="32" spans="1:31" x14ac:dyDescent="0.25">
      <c r="A32" s="14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7"/>
      <c r="P32" s="50"/>
      <c r="Q32" s="50"/>
      <c r="R32" s="50"/>
      <c r="S32" s="50"/>
      <c r="T32" s="51">
        <f t="shared" si="18"/>
        <v>0</v>
      </c>
      <c r="U32" s="51">
        <f t="shared" si="18"/>
        <v>0</v>
      </c>
      <c r="V32" s="51">
        <f t="shared" si="18"/>
        <v>0</v>
      </c>
      <c r="W32" s="51">
        <f t="shared" si="18"/>
        <v>0</v>
      </c>
      <c r="X32" s="51">
        <f t="shared" si="18"/>
        <v>0</v>
      </c>
      <c r="Y32" s="51">
        <f t="shared" si="5"/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7"/>
      <c r="P33" s="50"/>
      <c r="Q33" s="50"/>
      <c r="R33" s="50"/>
      <c r="S33" s="50"/>
      <c r="T33" s="51">
        <f t="shared" si="18"/>
        <v>0</v>
      </c>
      <c r="U33" s="51">
        <f t="shared" si="18"/>
        <v>0</v>
      </c>
      <c r="V33" s="51">
        <f t="shared" si="18"/>
        <v>0</v>
      </c>
      <c r="W33" s="51">
        <f t="shared" si="18"/>
        <v>0</v>
      </c>
      <c r="X33" s="51">
        <f t="shared" si="18"/>
        <v>0</v>
      </c>
      <c r="Y33" s="51">
        <f t="shared" si="5"/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7"/>
      <c r="P34" s="50"/>
      <c r="Q34" s="50"/>
      <c r="R34" s="50"/>
      <c r="S34" s="50"/>
      <c r="T34" s="51">
        <f t="shared" si="18"/>
        <v>0</v>
      </c>
      <c r="U34" s="51">
        <f t="shared" si="18"/>
        <v>0</v>
      </c>
      <c r="V34" s="51">
        <f t="shared" si="18"/>
        <v>0</v>
      </c>
      <c r="W34" s="51">
        <f t="shared" si="18"/>
        <v>0</v>
      </c>
      <c r="X34" s="51">
        <f t="shared" si="18"/>
        <v>0</v>
      </c>
      <c r="Y34" s="51">
        <f t="shared" si="5"/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7"/>
      <c r="P35" s="50"/>
      <c r="Q35" s="50"/>
      <c r="R35" s="50"/>
      <c r="S35" s="50"/>
      <c r="T35" s="51">
        <f t="shared" si="18"/>
        <v>0</v>
      </c>
      <c r="U35" s="51">
        <f t="shared" si="18"/>
        <v>0</v>
      </c>
      <c r="V35" s="51">
        <f t="shared" si="18"/>
        <v>0</v>
      </c>
      <c r="W35" s="51">
        <f t="shared" si="18"/>
        <v>0</v>
      </c>
      <c r="X35" s="51">
        <f t="shared" si="18"/>
        <v>0</v>
      </c>
      <c r="Y35" s="51">
        <f t="shared" si="5"/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7"/>
      <c r="P36" s="50"/>
      <c r="Q36" s="50"/>
      <c r="R36" s="50"/>
      <c r="S36" s="50"/>
      <c r="T36" s="51">
        <f t="shared" si="18"/>
        <v>0</v>
      </c>
      <c r="U36" s="51">
        <f t="shared" si="18"/>
        <v>0</v>
      </c>
      <c r="V36" s="51">
        <f t="shared" si="18"/>
        <v>0</v>
      </c>
      <c r="W36" s="51">
        <f t="shared" si="18"/>
        <v>0</v>
      </c>
      <c r="X36" s="51">
        <f t="shared" si="18"/>
        <v>0</v>
      </c>
      <c r="Y36" s="51">
        <f t="shared" si="5"/>
        <v>0</v>
      </c>
      <c r="Z36" s="49"/>
      <c r="AA36" s="49"/>
      <c r="AB36" s="15"/>
      <c r="AC36" s="15"/>
      <c r="AD36" s="15"/>
      <c r="AE36" s="15"/>
    </row>
    <row r="37" spans="1:31" x14ac:dyDescent="0.25">
      <c r="A37" s="143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7"/>
      <c r="P37" s="50"/>
      <c r="Q37" s="50"/>
      <c r="R37" s="50"/>
      <c r="S37" s="50"/>
      <c r="T37" s="51">
        <f t="shared" si="18"/>
        <v>0</v>
      </c>
      <c r="U37" s="51">
        <f t="shared" si="18"/>
        <v>0</v>
      </c>
      <c r="V37" s="51">
        <f t="shared" si="18"/>
        <v>0</v>
      </c>
      <c r="W37" s="51">
        <f t="shared" si="18"/>
        <v>0</v>
      </c>
      <c r="X37" s="51">
        <f t="shared" si="18"/>
        <v>0</v>
      </c>
      <c r="Y37" s="51">
        <f t="shared" si="5"/>
        <v>0</v>
      </c>
      <c r="Z37" s="49"/>
      <c r="AA37" s="49"/>
      <c r="AB37" s="15"/>
      <c r="AC37" s="15"/>
      <c r="AD37" s="15"/>
      <c r="AE37" s="15"/>
    </row>
    <row r="38" spans="1:31" x14ac:dyDescent="0.25">
      <c r="A38" s="14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7"/>
      <c r="P38" s="50"/>
      <c r="Q38" s="50"/>
      <c r="R38" s="50"/>
      <c r="S38" s="50"/>
      <c r="T38" s="51">
        <f t="shared" si="18"/>
        <v>0</v>
      </c>
      <c r="U38" s="51">
        <f t="shared" si="18"/>
        <v>0</v>
      </c>
      <c r="V38" s="51">
        <f t="shared" si="18"/>
        <v>0</v>
      </c>
      <c r="W38" s="51">
        <f t="shared" si="18"/>
        <v>0</v>
      </c>
      <c r="X38" s="51">
        <f t="shared" si="18"/>
        <v>0</v>
      </c>
      <c r="Y38" s="51">
        <f t="shared" si="5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7"/>
      <c r="P39" s="50"/>
      <c r="Q39" s="50"/>
      <c r="R39" s="50"/>
      <c r="S39" s="50"/>
      <c r="T39" s="51">
        <f t="shared" si="18"/>
        <v>0</v>
      </c>
      <c r="U39" s="51">
        <f t="shared" si="18"/>
        <v>0</v>
      </c>
      <c r="V39" s="51">
        <f t="shared" si="18"/>
        <v>0</v>
      </c>
      <c r="W39" s="51">
        <f t="shared" si="18"/>
        <v>0</v>
      </c>
      <c r="X39" s="51">
        <f t="shared" si="18"/>
        <v>0</v>
      </c>
      <c r="Y39" s="51">
        <f t="shared" si="5"/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7"/>
      <c r="P40" s="50"/>
      <c r="Q40" s="50"/>
      <c r="R40" s="50"/>
      <c r="S40" s="50"/>
      <c r="T40" s="51">
        <f t="shared" si="18"/>
        <v>0</v>
      </c>
      <c r="U40" s="51">
        <f t="shared" si="18"/>
        <v>0</v>
      </c>
      <c r="V40" s="51">
        <f t="shared" si="18"/>
        <v>0</v>
      </c>
      <c r="W40" s="51">
        <f t="shared" si="18"/>
        <v>0</v>
      </c>
      <c r="X40" s="51">
        <f t="shared" si="18"/>
        <v>0</v>
      </c>
      <c r="Y40" s="51">
        <f t="shared" si="5"/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7"/>
      <c r="P41" s="50"/>
      <c r="Q41" s="50"/>
      <c r="R41" s="50"/>
      <c r="S41" s="50"/>
      <c r="T41" s="51">
        <f t="shared" si="18"/>
        <v>0</v>
      </c>
      <c r="U41" s="51">
        <f t="shared" si="18"/>
        <v>0</v>
      </c>
      <c r="V41" s="51">
        <f t="shared" si="18"/>
        <v>0</v>
      </c>
      <c r="W41" s="51">
        <f t="shared" si="18"/>
        <v>0</v>
      </c>
      <c r="X41" s="51">
        <f t="shared" si="18"/>
        <v>0</v>
      </c>
      <c r="Y41" s="51">
        <f t="shared" si="5"/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7"/>
      <c r="P42" s="50"/>
      <c r="Q42" s="50"/>
      <c r="R42" s="50"/>
      <c r="S42" s="50"/>
      <c r="T42" s="51">
        <f t="shared" si="18"/>
        <v>0</v>
      </c>
      <c r="U42" s="51">
        <f t="shared" si="18"/>
        <v>0</v>
      </c>
      <c r="V42" s="51">
        <f t="shared" si="18"/>
        <v>0</v>
      </c>
      <c r="W42" s="51">
        <f t="shared" si="18"/>
        <v>0</v>
      </c>
      <c r="X42" s="51">
        <f t="shared" si="18"/>
        <v>0</v>
      </c>
      <c r="Y42" s="51">
        <f t="shared" si="5"/>
        <v>0</v>
      </c>
      <c r="Z42" s="49"/>
      <c r="AA42" s="49"/>
      <c r="AB42" s="15"/>
      <c r="AC42" s="15"/>
      <c r="AD42" s="15"/>
      <c r="AE42" s="15"/>
    </row>
    <row r="43" spans="1:31" x14ac:dyDescent="0.25">
      <c r="A43" s="143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7"/>
      <c r="P43" s="50"/>
      <c r="Q43" s="50"/>
      <c r="R43" s="50"/>
      <c r="S43" s="50"/>
      <c r="T43" s="51">
        <f t="shared" si="18"/>
        <v>0</v>
      </c>
      <c r="U43" s="51">
        <f t="shared" si="18"/>
        <v>0</v>
      </c>
      <c r="V43" s="51">
        <f t="shared" si="18"/>
        <v>0</v>
      </c>
      <c r="W43" s="51">
        <f t="shared" si="18"/>
        <v>0</v>
      </c>
      <c r="X43" s="51">
        <f t="shared" si="18"/>
        <v>0</v>
      </c>
      <c r="Y43" s="51">
        <f t="shared" si="5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7"/>
      <c r="P44" s="50"/>
      <c r="Q44" s="50"/>
      <c r="R44" s="50"/>
      <c r="S44" s="50"/>
      <c r="T44" s="51">
        <f t="shared" si="18"/>
        <v>0</v>
      </c>
      <c r="U44" s="51">
        <f t="shared" si="18"/>
        <v>0</v>
      </c>
      <c r="V44" s="51">
        <f t="shared" si="18"/>
        <v>0</v>
      </c>
      <c r="W44" s="51">
        <f t="shared" si="18"/>
        <v>0</v>
      </c>
      <c r="X44" s="51">
        <f t="shared" si="18"/>
        <v>0</v>
      </c>
      <c r="Y44" s="51">
        <f t="shared" si="5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7"/>
      <c r="P45" s="50"/>
      <c r="Q45" s="50"/>
      <c r="R45" s="50"/>
      <c r="S45" s="50"/>
      <c r="T45" s="51">
        <f t="shared" si="18"/>
        <v>0</v>
      </c>
      <c r="U45" s="51">
        <f t="shared" si="18"/>
        <v>0</v>
      </c>
      <c r="V45" s="51">
        <f t="shared" si="18"/>
        <v>0</v>
      </c>
      <c r="W45" s="51">
        <f t="shared" si="18"/>
        <v>0</v>
      </c>
      <c r="X45" s="51">
        <f t="shared" si="18"/>
        <v>0</v>
      </c>
      <c r="Y45" s="51">
        <f t="shared" si="5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7"/>
      <c r="P46" s="50"/>
      <c r="Q46" s="50"/>
      <c r="R46" s="50"/>
      <c r="S46" s="50"/>
      <c r="T46" s="51">
        <f t="shared" si="18"/>
        <v>0</v>
      </c>
      <c r="U46" s="51">
        <f t="shared" si="18"/>
        <v>0</v>
      </c>
      <c r="V46" s="51">
        <f t="shared" si="18"/>
        <v>0</v>
      </c>
      <c r="W46" s="51">
        <f t="shared" si="18"/>
        <v>0</v>
      </c>
      <c r="X46" s="51">
        <f t="shared" si="18"/>
        <v>0</v>
      </c>
      <c r="Y46" s="51">
        <f t="shared" si="5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7"/>
      <c r="P47" s="50"/>
      <c r="Q47" s="50"/>
      <c r="R47" s="50"/>
      <c r="S47" s="50"/>
      <c r="T47" s="51">
        <f t="shared" si="18"/>
        <v>0</v>
      </c>
      <c r="U47" s="51">
        <f t="shared" si="18"/>
        <v>0</v>
      </c>
      <c r="V47" s="51">
        <f t="shared" si="18"/>
        <v>0</v>
      </c>
      <c r="W47" s="51">
        <f t="shared" si="18"/>
        <v>0</v>
      </c>
      <c r="X47" s="51">
        <f t="shared" si="18"/>
        <v>0</v>
      </c>
      <c r="Y47" s="51">
        <f t="shared" si="5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7"/>
      <c r="P48" s="50"/>
      <c r="Q48" s="50"/>
      <c r="R48" s="50"/>
      <c r="S48" s="50"/>
      <c r="T48" s="51">
        <f t="shared" si="18"/>
        <v>0</v>
      </c>
      <c r="U48" s="51">
        <f t="shared" si="18"/>
        <v>0</v>
      </c>
      <c r="V48" s="51">
        <f t="shared" si="18"/>
        <v>0</v>
      </c>
      <c r="W48" s="51">
        <f t="shared" si="18"/>
        <v>0</v>
      </c>
      <c r="X48" s="51">
        <f t="shared" si="18"/>
        <v>0</v>
      </c>
      <c r="Y48" s="51">
        <f t="shared" si="5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7"/>
      <c r="P49" s="50"/>
      <c r="Q49" s="50"/>
      <c r="R49" s="50"/>
      <c r="S49" s="50"/>
      <c r="T49" s="51">
        <f t="shared" si="18"/>
        <v>0</v>
      </c>
      <c r="U49" s="51">
        <f t="shared" si="18"/>
        <v>0</v>
      </c>
      <c r="V49" s="51">
        <f t="shared" si="18"/>
        <v>0</v>
      </c>
      <c r="W49" s="51">
        <f t="shared" si="18"/>
        <v>0</v>
      </c>
      <c r="X49" s="51">
        <f t="shared" si="18"/>
        <v>0</v>
      </c>
      <c r="Y49" s="51">
        <f t="shared" si="5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7"/>
      <c r="P50" s="50"/>
      <c r="Q50" s="50"/>
      <c r="R50" s="50"/>
      <c r="S50" s="50"/>
      <c r="T50" s="51">
        <f t="shared" si="18"/>
        <v>0</v>
      </c>
      <c r="U50" s="51">
        <f t="shared" si="18"/>
        <v>0</v>
      </c>
      <c r="V50" s="51">
        <f t="shared" si="18"/>
        <v>0</v>
      </c>
      <c r="W50" s="51">
        <f t="shared" si="18"/>
        <v>0</v>
      </c>
      <c r="X50" s="51">
        <f t="shared" si="18"/>
        <v>0</v>
      </c>
      <c r="Y50" s="51">
        <f t="shared" si="5"/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7"/>
      <c r="P51" s="50"/>
      <c r="Q51" s="50"/>
      <c r="R51" s="50"/>
      <c r="S51" s="50"/>
      <c r="T51" s="51">
        <f t="shared" si="18"/>
        <v>0</v>
      </c>
      <c r="U51" s="51">
        <f t="shared" si="18"/>
        <v>0</v>
      </c>
      <c r="V51" s="51">
        <f t="shared" si="18"/>
        <v>0</v>
      </c>
      <c r="W51" s="51">
        <f t="shared" si="18"/>
        <v>0</v>
      </c>
      <c r="X51" s="51">
        <f t="shared" si="18"/>
        <v>0</v>
      </c>
      <c r="Y51" s="51">
        <f t="shared" si="5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7"/>
      <c r="P52" s="50"/>
      <c r="Q52" s="50"/>
      <c r="R52" s="50"/>
      <c r="S52" s="50"/>
      <c r="T52" s="51">
        <f t="shared" si="18"/>
        <v>0</v>
      </c>
      <c r="U52" s="51">
        <f t="shared" si="18"/>
        <v>0</v>
      </c>
      <c r="V52" s="51">
        <f t="shared" si="18"/>
        <v>0</v>
      </c>
      <c r="W52" s="51">
        <f t="shared" si="18"/>
        <v>0</v>
      </c>
      <c r="X52" s="51">
        <f t="shared" si="18"/>
        <v>0</v>
      </c>
      <c r="Y52" s="51">
        <f t="shared" si="5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7"/>
      <c r="P53" s="50"/>
      <c r="Q53" s="50"/>
      <c r="R53" s="50"/>
      <c r="S53" s="50"/>
      <c r="T53" s="51">
        <f t="shared" si="18"/>
        <v>0</v>
      </c>
      <c r="U53" s="51">
        <f t="shared" si="18"/>
        <v>0</v>
      </c>
      <c r="V53" s="51">
        <f t="shared" si="18"/>
        <v>0</v>
      </c>
      <c r="W53" s="51">
        <f t="shared" si="18"/>
        <v>0</v>
      </c>
      <c r="X53" s="51">
        <f t="shared" si="18"/>
        <v>0</v>
      </c>
      <c r="Y53" s="51">
        <f t="shared" si="5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7"/>
      <c r="P54" s="50"/>
      <c r="Q54" s="50"/>
      <c r="R54" s="50"/>
      <c r="S54" s="50"/>
      <c r="T54" s="51">
        <f t="shared" si="18"/>
        <v>0</v>
      </c>
      <c r="U54" s="51">
        <f t="shared" si="18"/>
        <v>0</v>
      </c>
      <c r="V54" s="51">
        <f t="shared" si="18"/>
        <v>0</v>
      </c>
      <c r="W54" s="51">
        <f t="shared" si="18"/>
        <v>0</v>
      </c>
      <c r="X54" s="51">
        <f t="shared" si="18"/>
        <v>0</v>
      </c>
      <c r="Y54" s="51">
        <f t="shared" si="5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7"/>
      <c r="P55" s="50"/>
      <c r="Q55" s="50"/>
      <c r="R55" s="50"/>
      <c r="S55" s="50"/>
      <c r="T55" s="51">
        <f t="shared" si="18"/>
        <v>0</v>
      </c>
      <c r="U55" s="51">
        <f t="shared" si="18"/>
        <v>0</v>
      </c>
      <c r="V55" s="51">
        <f t="shared" si="18"/>
        <v>0</v>
      </c>
      <c r="W55" s="51">
        <f t="shared" si="18"/>
        <v>0</v>
      </c>
      <c r="X55" s="51">
        <f t="shared" si="18"/>
        <v>0</v>
      </c>
      <c r="Y55" s="51">
        <f t="shared" si="5"/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7"/>
      <c r="P56" s="50"/>
      <c r="Q56" s="50"/>
      <c r="R56" s="50"/>
      <c r="S56" s="50"/>
      <c r="T56" s="51">
        <f t="shared" si="18"/>
        <v>0</v>
      </c>
      <c r="U56" s="51">
        <f t="shared" si="18"/>
        <v>0</v>
      </c>
      <c r="V56" s="51">
        <f t="shared" si="18"/>
        <v>0</v>
      </c>
      <c r="W56" s="51">
        <f t="shared" si="18"/>
        <v>0</v>
      </c>
      <c r="X56" s="51">
        <f t="shared" si="18"/>
        <v>0</v>
      </c>
      <c r="Y56" s="51">
        <f t="shared" si="5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7"/>
      <c r="P57" s="50"/>
      <c r="Q57" s="50"/>
      <c r="R57" s="50"/>
      <c r="S57" s="50"/>
      <c r="T57" s="51">
        <f t="shared" si="18"/>
        <v>0</v>
      </c>
      <c r="U57" s="51">
        <f t="shared" si="18"/>
        <v>0</v>
      </c>
      <c r="V57" s="51">
        <f t="shared" si="18"/>
        <v>0</v>
      </c>
      <c r="W57" s="51">
        <f t="shared" si="18"/>
        <v>0</v>
      </c>
      <c r="X57" s="51">
        <f t="shared" si="18"/>
        <v>0</v>
      </c>
      <c r="Y57" s="51">
        <f t="shared" si="5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7"/>
      <c r="P58" s="50"/>
      <c r="Q58" s="50"/>
      <c r="R58" s="50"/>
      <c r="S58" s="50"/>
      <c r="T58" s="51">
        <f t="shared" si="18"/>
        <v>0</v>
      </c>
      <c r="U58" s="51">
        <f t="shared" si="18"/>
        <v>0</v>
      </c>
      <c r="V58" s="51">
        <f t="shared" si="18"/>
        <v>0</v>
      </c>
      <c r="W58" s="51">
        <f t="shared" si="18"/>
        <v>0</v>
      </c>
      <c r="X58" s="51">
        <f t="shared" si="18"/>
        <v>0</v>
      </c>
      <c r="Y58" s="51">
        <f t="shared" si="5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7"/>
      <c r="P59" s="50"/>
      <c r="Q59" s="50"/>
      <c r="R59" s="50"/>
      <c r="S59" s="50"/>
      <c r="T59" s="51">
        <f t="shared" si="18"/>
        <v>0</v>
      </c>
      <c r="U59" s="51">
        <f t="shared" si="18"/>
        <v>0</v>
      </c>
      <c r="V59" s="51">
        <f t="shared" si="18"/>
        <v>0</v>
      </c>
      <c r="W59" s="51">
        <f t="shared" si="18"/>
        <v>0</v>
      </c>
      <c r="X59" s="51">
        <f t="shared" si="18"/>
        <v>0</v>
      </c>
      <c r="Y59" s="51">
        <f t="shared" si="5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7"/>
      <c r="P60" s="50"/>
      <c r="Q60" s="50"/>
      <c r="R60" s="50"/>
      <c r="S60" s="50"/>
      <c r="T60" s="51">
        <f t="shared" si="18"/>
        <v>0</v>
      </c>
      <c r="U60" s="51">
        <f t="shared" si="18"/>
        <v>0</v>
      </c>
      <c r="V60" s="51">
        <f t="shared" si="18"/>
        <v>0</v>
      </c>
      <c r="W60" s="51">
        <f t="shared" si="18"/>
        <v>0</v>
      </c>
      <c r="X60" s="51">
        <f t="shared" si="18"/>
        <v>0</v>
      </c>
      <c r="Y60" s="51">
        <f t="shared" si="5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7"/>
      <c r="P61" s="50"/>
      <c r="Q61" s="50"/>
      <c r="R61" s="50"/>
      <c r="S61" s="50"/>
      <c r="T61" s="51">
        <f t="shared" si="18"/>
        <v>0</v>
      </c>
      <c r="U61" s="51">
        <f t="shared" si="18"/>
        <v>0</v>
      </c>
      <c r="V61" s="51">
        <f t="shared" si="18"/>
        <v>0</v>
      </c>
      <c r="W61" s="51">
        <f t="shared" si="18"/>
        <v>0</v>
      </c>
      <c r="X61" s="51">
        <f t="shared" si="18"/>
        <v>0</v>
      </c>
      <c r="Y61" s="51">
        <f t="shared" si="5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7"/>
      <c r="P62" s="50"/>
      <c r="Q62" s="50"/>
      <c r="R62" s="50"/>
      <c r="S62" s="50"/>
      <c r="T62" s="51">
        <f t="shared" si="18"/>
        <v>0</v>
      </c>
      <c r="U62" s="51">
        <f t="shared" si="18"/>
        <v>0</v>
      </c>
      <c r="V62" s="51">
        <f t="shared" si="18"/>
        <v>0</v>
      </c>
      <c r="W62" s="51">
        <f t="shared" si="18"/>
        <v>0</v>
      </c>
      <c r="X62" s="51">
        <f t="shared" si="18"/>
        <v>0</v>
      </c>
      <c r="Y62" s="51">
        <f t="shared" si="5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7"/>
      <c r="P63" s="50"/>
      <c r="Q63" s="50"/>
      <c r="R63" s="50"/>
      <c r="S63" s="50"/>
      <c r="T63" s="51">
        <f t="shared" si="18"/>
        <v>0</v>
      </c>
      <c r="U63" s="51">
        <f t="shared" si="18"/>
        <v>0</v>
      </c>
      <c r="V63" s="51">
        <f t="shared" si="18"/>
        <v>0</v>
      </c>
      <c r="W63" s="51">
        <f t="shared" si="18"/>
        <v>0</v>
      </c>
      <c r="X63" s="51">
        <f t="shared" si="18"/>
        <v>0</v>
      </c>
      <c r="Y63" s="51">
        <f t="shared" si="5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7"/>
      <c r="P64" s="50"/>
      <c r="Q64" s="50"/>
      <c r="R64" s="50"/>
      <c r="S64" s="50"/>
      <c r="T64" s="51">
        <f t="shared" si="18"/>
        <v>0</v>
      </c>
      <c r="U64" s="51">
        <f t="shared" si="18"/>
        <v>0</v>
      </c>
      <c r="V64" s="51">
        <f t="shared" si="18"/>
        <v>0</v>
      </c>
      <c r="W64" s="51">
        <f t="shared" si="18"/>
        <v>0</v>
      </c>
      <c r="X64" s="51">
        <f t="shared" si="18"/>
        <v>0</v>
      </c>
      <c r="Y64" s="51">
        <f t="shared" si="5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7"/>
      <c r="P65" s="50"/>
      <c r="Q65" s="50"/>
      <c r="R65" s="50"/>
      <c r="S65" s="50"/>
      <c r="T65" s="51">
        <f t="shared" si="18"/>
        <v>0</v>
      </c>
      <c r="U65" s="51">
        <f t="shared" si="18"/>
        <v>0</v>
      </c>
      <c r="V65" s="51">
        <f t="shared" si="18"/>
        <v>0</v>
      </c>
      <c r="W65" s="51">
        <f t="shared" si="18"/>
        <v>0</v>
      </c>
      <c r="X65" s="51">
        <f t="shared" si="18"/>
        <v>0</v>
      </c>
      <c r="Y65" s="51">
        <f t="shared" si="5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7"/>
      <c r="P66" s="50"/>
      <c r="Q66" s="50"/>
      <c r="R66" s="50"/>
      <c r="S66" s="50"/>
      <c r="T66" s="51">
        <f t="shared" si="18"/>
        <v>0</v>
      </c>
      <c r="U66" s="51">
        <f t="shared" si="18"/>
        <v>0</v>
      </c>
      <c r="V66" s="51">
        <f t="shared" si="18"/>
        <v>0</v>
      </c>
      <c r="W66" s="51">
        <f t="shared" si="18"/>
        <v>0</v>
      </c>
      <c r="X66" s="51">
        <f t="shared" si="18"/>
        <v>0</v>
      </c>
      <c r="Y66" s="51">
        <f t="shared" si="5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7"/>
      <c r="P67" s="50"/>
      <c r="Q67" s="50"/>
      <c r="R67" s="50"/>
      <c r="S67" s="50"/>
      <c r="T67" s="51">
        <f t="shared" si="18"/>
        <v>0</v>
      </c>
      <c r="U67" s="51">
        <f t="shared" si="18"/>
        <v>0</v>
      </c>
      <c r="V67" s="51">
        <f t="shared" si="18"/>
        <v>0</v>
      </c>
      <c r="W67" s="51">
        <f t="shared" si="18"/>
        <v>0</v>
      </c>
      <c r="X67" s="51">
        <f t="shared" si="18"/>
        <v>0</v>
      </c>
      <c r="Y67" s="51">
        <f t="shared" si="5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7"/>
      <c r="P68" s="50"/>
      <c r="Q68" s="50"/>
      <c r="R68" s="50"/>
      <c r="S68" s="50"/>
      <c r="T68" s="51">
        <f t="shared" si="18"/>
        <v>0</v>
      </c>
      <c r="U68" s="51">
        <f t="shared" si="18"/>
        <v>0</v>
      </c>
      <c r="V68" s="51">
        <f t="shared" si="18"/>
        <v>0</v>
      </c>
      <c r="W68" s="51">
        <f t="shared" si="18"/>
        <v>0</v>
      </c>
      <c r="X68" s="51">
        <f t="shared" si="18"/>
        <v>0</v>
      </c>
      <c r="Y68" s="51">
        <f t="shared" si="5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7"/>
      <c r="P69" s="50"/>
      <c r="Q69" s="50"/>
      <c r="R69" s="50"/>
      <c r="S69" s="50"/>
      <c r="T69" s="51">
        <f t="shared" si="18"/>
        <v>0</v>
      </c>
      <c r="U69" s="51">
        <f t="shared" si="18"/>
        <v>0</v>
      </c>
      <c r="V69" s="51">
        <f t="shared" si="18"/>
        <v>0</v>
      </c>
      <c r="W69" s="51">
        <f t="shared" si="18"/>
        <v>0</v>
      </c>
      <c r="X69" s="51">
        <f t="shared" si="18"/>
        <v>0</v>
      </c>
      <c r="Y69" s="51">
        <f t="shared" si="5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7"/>
      <c r="P70" s="50"/>
      <c r="Q70" s="50"/>
      <c r="R70" s="50"/>
      <c r="S70" s="50"/>
      <c r="T70" s="51">
        <f t="shared" si="18"/>
        <v>0</v>
      </c>
      <c r="U70" s="51">
        <f t="shared" si="18"/>
        <v>0</v>
      </c>
      <c r="V70" s="51">
        <f t="shared" si="18"/>
        <v>0</v>
      </c>
      <c r="W70" s="51">
        <f t="shared" si="18"/>
        <v>0</v>
      </c>
      <c r="X70" s="51">
        <f t="shared" si="18"/>
        <v>0</v>
      </c>
      <c r="Y70" s="51">
        <f t="shared" ref="Y70:Y106" si="19">SUM(T70:X70)</f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7"/>
      <c r="P71" s="50"/>
      <c r="Q71" s="50"/>
      <c r="R71" s="50"/>
      <c r="S71" s="50"/>
      <c r="T71" s="51">
        <f t="shared" si="18"/>
        <v>0</v>
      </c>
      <c r="U71" s="51">
        <f t="shared" si="18"/>
        <v>0</v>
      </c>
      <c r="V71" s="51">
        <f t="shared" si="18"/>
        <v>0</v>
      </c>
      <c r="W71" s="51">
        <f t="shared" si="18"/>
        <v>0</v>
      </c>
      <c r="X71" s="51">
        <f t="shared" si="18"/>
        <v>0</v>
      </c>
      <c r="Y71" s="51">
        <f t="shared" si="19"/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7"/>
      <c r="P72" s="50"/>
      <c r="Q72" s="50"/>
      <c r="R72" s="50"/>
      <c r="S72" s="50"/>
      <c r="T72" s="51">
        <f t="shared" si="18"/>
        <v>0</v>
      </c>
      <c r="U72" s="51">
        <f t="shared" si="18"/>
        <v>0</v>
      </c>
      <c r="V72" s="51">
        <f t="shared" si="18"/>
        <v>0</v>
      </c>
      <c r="W72" s="51">
        <f t="shared" si="18"/>
        <v>0</v>
      </c>
      <c r="X72" s="51">
        <f t="shared" si="18"/>
        <v>0</v>
      </c>
      <c r="Y72" s="51">
        <f t="shared" si="19"/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7"/>
      <c r="P73" s="50"/>
      <c r="Q73" s="50"/>
      <c r="R73" s="50"/>
      <c r="S73" s="50"/>
      <c r="T73" s="51">
        <f t="shared" si="18"/>
        <v>0</v>
      </c>
      <c r="U73" s="51">
        <f t="shared" si="18"/>
        <v>0</v>
      </c>
      <c r="V73" s="51">
        <f t="shared" si="18"/>
        <v>0</v>
      </c>
      <c r="W73" s="51">
        <f t="shared" si="18"/>
        <v>0</v>
      </c>
      <c r="X73" s="51">
        <f t="shared" si="18"/>
        <v>0</v>
      </c>
      <c r="Y73" s="51">
        <f t="shared" si="19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7"/>
      <c r="P74" s="50"/>
      <c r="Q74" s="50"/>
      <c r="R74" s="50"/>
      <c r="S74" s="50"/>
      <c r="T74" s="51">
        <f t="shared" ref="T74:X106" si="20">IF($N74="Pending",0,$N74*O74)</f>
        <v>0</v>
      </c>
      <c r="U74" s="51">
        <f t="shared" si="20"/>
        <v>0</v>
      </c>
      <c r="V74" s="51">
        <f t="shared" si="20"/>
        <v>0</v>
      </c>
      <c r="W74" s="51">
        <f t="shared" si="20"/>
        <v>0</v>
      </c>
      <c r="X74" s="51">
        <f t="shared" si="20"/>
        <v>0</v>
      </c>
      <c r="Y74" s="51">
        <f t="shared" si="19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7"/>
      <c r="P75" s="50"/>
      <c r="Q75" s="50"/>
      <c r="R75" s="50"/>
      <c r="S75" s="50"/>
      <c r="T75" s="51">
        <f t="shared" si="20"/>
        <v>0</v>
      </c>
      <c r="U75" s="51">
        <f t="shared" si="20"/>
        <v>0</v>
      </c>
      <c r="V75" s="51">
        <f t="shared" si="20"/>
        <v>0</v>
      </c>
      <c r="W75" s="51">
        <f t="shared" si="20"/>
        <v>0</v>
      </c>
      <c r="X75" s="51">
        <f t="shared" si="20"/>
        <v>0</v>
      </c>
      <c r="Y75" s="51">
        <f t="shared" si="19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7"/>
      <c r="P76" s="50"/>
      <c r="Q76" s="50"/>
      <c r="R76" s="50"/>
      <c r="S76" s="50"/>
      <c r="T76" s="51">
        <f t="shared" si="20"/>
        <v>0</v>
      </c>
      <c r="U76" s="51">
        <f t="shared" si="20"/>
        <v>0</v>
      </c>
      <c r="V76" s="51">
        <f t="shared" si="20"/>
        <v>0</v>
      </c>
      <c r="W76" s="51">
        <f t="shared" si="20"/>
        <v>0</v>
      </c>
      <c r="X76" s="51">
        <f t="shared" si="20"/>
        <v>0</v>
      </c>
      <c r="Y76" s="51">
        <f t="shared" si="19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7"/>
      <c r="P77" s="50"/>
      <c r="Q77" s="50"/>
      <c r="R77" s="50"/>
      <c r="S77" s="50"/>
      <c r="T77" s="51">
        <f t="shared" si="20"/>
        <v>0</v>
      </c>
      <c r="U77" s="51">
        <f t="shared" si="20"/>
        <v>0</v>
      </c>
      <c r="V77" s="51">
        <f t="shared" si="20"/>
        <v>0</v>
      </c>
      <c r="W77" s="51">
        <f t="shared" si="20"/>
        <v>0</v>
      </c>
      <c r="X77" s="51">
        <f t="shared" si="20"/>
        <v>0</v>
      </c>
      <c r="Y77" s="51">
        <f t="shared" si="19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7"/>
      <c r="P78" s="50"/>
      <c r="Q78" s="50"/>
      <c r="R78" s="50"/>
      <c r="S78" s="50"/>
      <c r="T78" s="51">
        <f t="shared" si="20"/>
        <v>0</v>
      </c>
      <c r="U78" s="51">
        <f t="shared" si="20"/>
        <v>0</v>
      </c>
      <c r="V78" s="51">
        <f t="shared" si="20"/>
        <v>0</v>
      </c>
      <c r="W78" s="51">
        <f t="shared" si="20"/>
        <v>0</v>
      </c>
      <c r="X78" s="51">
        <f t="shared" si="20"/>
        <v>0</v>
      </c>
      <c r="Y78" s="51">
        <f t="shared" si="19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7"/>
      <c r="P79" s="50"/>
      <c r="Q79" s="50"/>
      <c r="R79" s="50"/>
      <c r="S79" s="50"/>
      <c r="T79" s="51">
        <f t="shared" si="20"/>
        <v>0</v>
      </c>
      <c r="U79" s="51">
        <f t="shared" si="20"/>
        <v>0</v>
      </c>
      <c r="V79" s="51">
        <f t="shared" si="20"/>
        <v>0</v>
      </c>
      <c r="W79" s="51">
        <f t="shared" si="20"/>
        <v>0</v>
      </c>
      <c r="X79" s="51">
        <f t="shared" si="20"/>
        <v>0</v>
      </c>
      <c r="Y79" s="51">
        <f t="shared" si="19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7"/>
      <c r="P80" s="50"/>
      <c r="Q80" s="50"/>
      <c r="R80" s="50"/>
      <c r="S80" s="50"/>
      <c r="T80" s="51">
        <f t="shared" si="20"/>
        <v>0</v>
      </c>
      <c r="U80" s="51">
        <f t="shared" si="20"/>
        <v>0</v>
      </c>
      <c r="V80" s="51">
        <f t="shared" si="20"/>
        <v>0</v>
      </c>
      <c r="W80" s="51">
        <f t="shared" si="20"/>
        <v>0</v>
      </c>
      <c r="X80" s="51">
        <f t="shared" si="20"/>
        <v>0</v>
      </c>
      <c r="Y80" s="51">
        <f t="shared" si="19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7"/>
      <c r="P81" s="50"/>
      <c r="Q81" s="50"/>
      <c r="R81" s="50"/>
      <c r="S81" s="50"/>
      <c r="T81" s="51">
        <f t="shared" si="20"/>
        <v>0</v>
      </c>
      <c r="U81" s="51">
        <f t="shared" si="20"/>
        <v>0</v>
      </c>
      <c r="V81" s="51">
        <f t="shared" si="20"/>
        <v>0</v>
      </c>
      <c r="W81" s="51">
        <f t="shared" si="20"/>
        <v>0</v>
      </c>
      <c r="X81" s="51">
        <f t="shared" si="20"/>
        <v>0</v>
      </c>
      <c r="Y81" s="51">
        <f t="shared" si="19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7"/>
      <c r="P82" s="50"/>
      <c r="Q82" s="50"/>
      <c r="R82" s="50"/>
      <c r="S82" s="50"/>
      <c r="T82" s="51">
        <f t="shared" si="20"/>
        <v>0</v>
      </c>
      <c r="U82" s="51">
        <f t="shared" si="20"/>
        <v>0</v>
      </c>
      <c r="V82" s="51">
        <f t="shared" si="20"/>
        <v>0</v>
      </c>
      <c r="W82" s="51">
        <f t="shared" si="20"/>
        <v>0</v>
      </c>
      <c r="X82" s="51">
        <f t="shared" si="20"/>
        <v>0</v>
      </c>
      <c r="Y82" s="51">
        <f t="shared" si="19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7"/>
      <c r="P83" s="50"/>
      <c r="Q83" s="50"/>
      <c r="R83" s="50"/>
      <c r="S83" s="50"/>
      <c r="T83" s="51">
        <f t="shared" si="20"/>
        <v>0</v>
      </c>
      <c r="U83" s="51">
        <f t="shared" si="20"/>
        <v>0</v>
      </c>
      <c r="V83" s="51">
        <f t="shared" si="20"/>
        <v>0</v>
      </c>
      <c r="W83" s="51">
        <f t="shared" si="20"/>
        <v>0</v>
      </c>
      <c r="X83" s="51">
        <f t="shared" si="20"/>
        <v>0</v>
      </c>
      <c r="Y83" s="51">
        <f t="shared" si="19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7"/>
      <c r="P84" s="50"/>
      <c r="Q84" s="50"/>
      <c r="R84" s="50"/>
      <c r="S84" s="50"/>
      <c r="T84" s="51">
        <f t="shared" si="20"/>
        <v>0</v>
      </c>
      <c r="U84" s="51">
        <f t="shared" si="20"/>
        <v>0</v>
      </c>
      <c r="V84" s="51">
        <f t="shared" si="20"/>
        <v>0</v>
      </c>
      <c r="W84" s="51">
        <f t="shared" si="20"/>
        <v>0</v>
      </c>
      <c r="X84" s="51">
        <f t="shared" si="20"/>
        <v>0</v>
      </c>
      <c r="Y84" s="51">
        <f t="shared" si="19"/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7"/>
      <c r="P85" s="50"/>
      <c r="Q85" s="50"/>
      <c r="R85" s="50"/>
      <c r="S85" s="50"/>
      <c r="T85" s="51">
        <f t="shared" si="20"/>
        <v>0</v>
      </c>
      <c r="U85" s="51">
        <f t="shared" si="20"/>
        <v>0</v>
      </c>
      <c r="V85" s="51">
        <f t="shared" si="20"/>
        <v>0</v>
      </c>
      <c r="W85" s="51">
        <f t="shared" si="20"/>
        <v>0</v>
      </c>
      <c r="X85" s="51">
        <f t="shared" si="20"/>
        <v>0</v>
      </c>
      <c r="Y85" s="51">
        <f t="shared" si="19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7"/>
      <c r="P86" s="50"/>
      <c r="Q86" s="50"/>
      <c r="R86" s="50"/>
      <c r="S86" s="50"/>
      <c r="T86" s="51">
        <f t="shared" si="20"/>
        <v>0</v>
      </c>
      <c r="U86" s="51">
        <f t="shared" si="20"/>
        <v>0</v>
      </c>
      <c r="V86" s="51">
        <f t="shared" si="20"/>
        <v>0</v>
      </c>
      <c r="W86" s="51">
        <f t="shared" si="20"/>
        <v>0</v>
      </c>
      <c r="X86" s="51">
        <f t="shared" si="20"/>
        <v>0</v>
      </c>
      <c r="Y86" s="51">
        <f t="shared" si="19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7"/>
      <c r="P87" s="50"/>
      <c r="Q87" s="50"/>
      <c r="R87" s="50"/>
      <c r="S87" s="50"/>
      <c r="T87" s="51">
        <f t="shared" si="20"/>
        <v>0</v>
      </c>
      <c r="U87" s="51">
        <f t="shared" si="20"/>
        <v>0</v>
      </c>
      <c r="V87" s="51">
        <f t="shared" si="20"/>
        <v>0</v>
      </c>
      <c r="W87" s="51">
        <f t="shared" si="20"/>
        <v>0</v>
      </c>
      <c r="X87" s="51">
        <f t="shared" si="20"/>
        <v>0</v>
      </c>
      <c r="Y87" s="51">
        <f t="shared" si="19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7"/>
      <c r="P88" s="50"/>
      <c r="Q88" s="50"/>
      <c r="R88" s="50"/>
      <c r="S88" s="50"/>
      <c r="T88" s="51">
        <f t="shared" si="20"/>
        <v>0</v>
      </c>
      <c r="U88" s="51">
        <f t="shared" si="20"/>
        <v>0</v>
      </c>
      <c r="V88" s="51">
        <f t="shared" si="20"/>
        <v>0</v>
      </c>
      <c r="W88" s="51">
        <f t="shared" si="20"/>
        <v>0</v>
      </c>
      <c r="X88" s="51">
        <f t="shared" si="20"/>
        <v>0</v>
      </c>
      <c r="Y88" s="51">
        <f t="shared" si="19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7"/>
      <c r="P89" s="50"/>
      <c r="Q89" s="50"/>
      <c r="R89" s="50"/>
      <c r="S89" s="50"/>
      <c r="T89" s="51">
        <f t="shared" si="20"/>
        <v>0</v>
      </c>
      <c r="U89" s="51">
        <f t="shared" si="20"/>
        <v>0</v>
      </c>
      <c r="V89" s="51">
        <f t="shared" si="20"/>
        <v>0</v>
      </c>
      <c r="W89" s="51">
        <f t="shared" si="20"/>
        <v>0</v>
      </c>
      <c r="X89" s="51">
        <f t="shared" si="20"/>
        <v>0</v>
      </c>
      <c r="Y89" s="51">
        <f t="shared" si="19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7"/>
      <c r="P90" s="50"/>
      <c r="Q90" s="50"/>
      <c r="R90" s="50"/>
      <c r="S90" s="50"/>
      <c r="T90" s="51">
        <f t="shared" si="20"/>
        <v>0</v>
      </c>
      <c r="U90" s="51">
        <f t="shared" si="20"/>
        <v>0</v>
      </c>
      <c r="V90" s="51">
        <f t="shared" si="20"/>
        <v>0</v>
      </c>
      <c r="W90" s="51">
        <f t="shared" si="20"/>
        <v>0</v>
      </c>
      <c r="X90" s="51">
        <f t="shared" si="20"/>
        <v>0</v>
      </c>
      <c r="Y90" s="51">
        <f t="shared" si="19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7"/>
      <c r="P91" s="50"/>
      <c r="Q91" s="50"/>
      <c r="R91" s="50"/>
      <c r="S91" s="50"/>
      <c r="T91" s="51">
        <f t="shared" si="20"/>
        <v>0</v>
      </c>
      <c r="U91" s="51">
        <f t="shared" si="20"/>
        <v>0</v>
      </c>
      <c r="V91" s="51">
        <f t="shared" si="20"/>
        <v>0</v>
      </c>
      <c r="W91" s="51">
        <f t="shared" si="20"/>
        <v>0</v>
      </c>
      <c r="X91" s="51">
        <f t="shared" si="20"/>
        <v>0</v>
      </c>
      <c r="Y91" s="51">
        <f t="shared" si="19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7"/>
      <c r="P92" s="50"/>
      <c r="Q92" s="50"/>
      <c r="R92" s="50"/>
      <c r="S92" s="50"/>
      <c r="T92" s="51">
        <f t="shared" si="20"/>
        <v>0</v>
      </c>
      <c r="U92" s="51">
        <f t="shared" si="20"/>
        <v>0</v>
      </c>
      <c r="V92" s="51">
        <f t="shared" si="20"/>
        <v>0</v>
      </c>
      <c r="W92" s="51">
        <f t="shared" si="20"/>
        <v>0</v>
      </c>
      <c r="X92" s="51">
        <f t="shared" si="20"/>
        <v>0</v>
      </c>
      <c r="Y92" s="51">
        <f t="shared" si="19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7"/>
      <c r="P93" s="50"/>
      <c r="Q93" s="50"/>
      <c r="R93" s="50"/>
      <c r="S93" s="50"/>
      <c r="T93" s="51">
        <f t="shared" si="20"/>
        <v>0</v>
      </c>
      <c r="U93" s="51">
        <f t="shared" si="20"/>
        <v>0</v>
      </c>
      <c r="V93" s="51">
        <f t="shared" si="20"/>
        <v>0</v>
      </c>
      <c r="W93" s="51">
        <f t="shared" si="20"/>
        <v>0</v>
      </c>
      <c r="X93" s="51">
        <f t="shared" si="20"/>
        <v>0</v>
      </c>
      <c r="Y93" s="51">
        <f t="shared" si="19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7"/>
      <c r="P94" s="50"/>
      <c r="Q94" s="50"/>
      <c r="R94" s="50"/>
      <c r="S94" s="50"/>
      <c r="T94" s="51">
        <f t="shared" si="20"/>
        <v>0</v>
      </c>
      <c r="U94" s="51">
        <f t="shared" si="20"/>
        <v>0</v>
      </c>
      <c r="V94" s="51">
        <f t="shared" si="20"/>
        <v>0</v>
      </c>
      <c r="W94" s="51">
        <f t="shared" si="20"/>
        <v>0</v>
      </c>
      <c r="X94" s="51">
        <f t="shared" si="20"/>
        <v>0</v>
      </c>
      <c r="Y94" s="51">
        <f t="shared" si="19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7"/>
      <c r="P95" s="50"/>
      <c r="Q95" s="50"/>
      <c r="R95" s="50"/>
      <c r="S95" s="50"/>
      <c r="T95" s="51">
        <f t="shared" si="20"/>
        <v>0</v>
      </c>
      <c r="U95" s="51">
        <f t="shared" si="20"/>
        <v>0</v>
      </c>
      <c r="V95" s="51">
        <f t="shared" si="20"/>
        <v>0</v>
      </c>
      <c r="W95" s="51">
        <f t="shared" si="20"/>
        <v>0</v>
      </c>
      <c r="X95" s="51">
        <f t="shared" si="20"/>
        <v>0</v>
      </c>
      <c r="Y95" s="51">
        <f t="shared" si="19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7"/>
      <c r="P96" s="50"/>
      <c r="Q96" s="50"/>
      <c r="R96" s="50"/>
      <c r="S96" s="50"/>
      <c r="T96" s="51">
        <f t="shared" si="20"/>
        <v>0</v>
      </c>
      <c r="U96" s="51">
        <f t="shared" si="20"/>
        <v>0</v>
      </c>
      <c r="V96" s="51">
        <f t="shared" si="20"/>
        <v>0</v>
      </c>
      <c r="W96" s="51">
        <f t="shared" si="20"/>
        <v>0</v>
      </c>
      <c r="X96" s="51">
        <f t="shared" si="20"/>
        <v>0</v>
      </c>
      <c r="Y96" s="51">
        <f t="shared" si="19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7"/>
      <c r="P97" s="50"/>
      <c r="Q97" s="50"/>
      <c r="R97" s="50"/>
      <c r="S97" s="50"/>
      <c r="T97" s="51">
        <f t="shared" si="20"/>
        <v>0</v>
      </c>
      <c r="U97" s="51">
        <f t="shared" si="20"/>
        <v>0</v>
      </c>
      <c r="V97" s="51">
        <f t="shared" si="20"/>
        <v>0</v>
      </c>
      <c r="W97" s="51">
        <f t="shared" si="20"/>
        <v>0</v>
      </c>
      <c r="X97" s="51">
        <f t="shared" si="20"/>
        <v>0</v>
      </c>
      <c r="Y97" s="51">
        <f t="shared" si="19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7"/>
      <c r="P98" s="50"/>
      <c r="Q98" s="50"/>
      <c r="R98" s="50"/>
      <c r="S98" s="50"/>
      <c r="T98" s="51">
        <f t="shared" si="20"/>
        <v>0</v>
      </c>
      <c r="U98" s="51">
        <f t="shared" si="20"/>
        <v>0</v>
      </c>
      <c r="V98" s="51">
        <f t="shared" si="20"/>
        <v>0</v>
      </c>
      <c r="W98" s="51">
        <f t="shared" si="20"/>
        <v>0</v>
      </c>
      <c r="X98" s="51">
        <f t="shared" si="20"/>
        <v>0</v>
      </c>
      <c r="Y98" s="51">
        <f t="shared" si="19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7"/>
      <c r="P99" s="50"/>
      <c r="Q99" s="50"/>
      <c r="R99" s="50"/>
      <c r="S99" s="50"/>
      <c r="T99" s="51">
        <f t="shared" si="20"/>
        <v>0</v>
      </c>
      <c r="U99" s="51">
        <f t="shared" si="20"/>
        <v>0</v>
      </c>
      <c r="V99" s="51">
        <f t="shared" si="20"/>
        <v>0</v>
      </c>
      <c r="W99" s="51">
        <f t="shared" si="20"/>
        <v>0</v>
      </c>
      <c r="X99" s="51">
        <f t="shared" si="20"/>
        <v>0</v>
      </c>
      <c r="Y99" s="51">
        <f t="shared" si="19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7"/>
      <c r="P100" s="50"/>
      <c r="Q100" s="50"/>
      <c r="R100" s="50"/>
      <c r="S100" s="50"/>
      <c r="T100" s="51">
        <f t="shared" si="20"/>
        <v>0</v>
      </c>
      <c r="U100" s="51">
        <f t="shared" si="20"/>
        <v>0</v>
      </c>
      <c r="V100" s="51">
        <f t="shared" si="20"/>
        <v>0</v>
      </c>
      <c r="W100" s="51">
        <f t="shared" si="20"/>
        <v>0</v>
      </c>
      <c r="X100" s="51">
        <f t="shared" si="20"/>
        <v>0</v>
      </c>
      <c r="Y100" s="51">
        <f t="shared" si="19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7"/>
      <c r="P101" s="50"/>
      <c r="Q101" s="50"/>
      <c r="R101" s="50"/>
      <c r="S101" s="50"/>
      <c r="T101" s="51">
        <f t="shared" si="20"/>
        <v>0</v>
      </c>
      <c r="U101" s="51">
        <f t="shared" si="20"/>
        <v>0</v>
      </c>
      <c r="V101" s="51">
        <f t="shared" si="20"/>
        <v>0</v>
      </c>
      <c r="W101" s="51">
        <f t="shared" si="20"/>
        <v>0</v>
      </c>
      <c r="X101" s="51">
        <f t="shared" si="20"/>
        <v>0</v>
      </c>
      <c r="Y101" s="51">
        <f t="shared" si="19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7"/>
      <c r="P102" s="50"/>
      <c r="Q102" s="50"/>
      <c r="R102" s="50"/>
      <c r="S102" s="50"/>
      <c r="T102" s="51">
        <f t="shared" si="20"/>
        <v>0</v>
      </c>
      <c r="U102" s="51">
        <f t="shared" si="20"/>
        <v>0</v>
      </c>
      <c r="V102" s="51">
        <f t="shared" si="20"/>
        <v>0</v>
      </c>
      <c r="W102" s="51">
        <f t="shared" si="20"/>
        <v>0</v>
      </c>
      <c r="X102" s="51">
        <f t="shared" si="20"/>
        <v>0</v>
      </c>
      <c r="Y102" s="51">
        <f t="shared" si="19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7"/>
      <c r="P103" s="50"/>
      <c r="Q103" s="50"/>
      <c r="R103" s="50"/>
      <c r="S103" s="50"/>
      <c r="T103" s="51">
        <f t="shared" si="20"/>
        <v>0</v>
      </c>
      <c r="U103" s="51">
        <f t="shared" si="20"/>
        <v>0</v>
      </c>
      <c r="V103" s="51">
        <f t="shared" si="20"/>
        <v>0</v>
      </c>
      <c r="W103" s="51">
        <f t="shared" si="20"/>
        <v>0</v>
      </c>
      <c r="X103" s="51">
        <f t="shared" si="20"/>
        <v>0</v>
      </c>
      <c r="Y103" s="51">
        <f t="shared" si="19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7"/>
      <c r="P104" s="50"/>
      <c r="Q104" s="50"/>
      <c r="R104" s="50"/>
      <c r="S104" s="50"/>
      <c r="T104" s="51">
        <f t="shared" si="20"/>
        <v>0</v>
      </c>
      <c r="U104" s="51">
        <f t="shared" si="20"/>
        <v>0</v>
      </c>
      <c r="V104" s="51">
        <f t="shared" si="20"/>
        <v>0</v>
      </c>
      <c r="W104" s="51">
        <f t="shared" si="20"/>
        <v>0</v>
      </c>
      <c r="X104" s="51">
        <f t="shared" si="20"/>
        <v>0</v>
      </c>
      <c r="Y104" s="51">
        <f t="shared" si="19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7"/>
      <c r="P105" s="50"/>
      <c r="Q105" s="50"/>
      <c r="R105" s="50"/>
      <c r="S105" s="50"/>
      <c r="T105" s="51">
        <f t="shared" ref="T105" si="21">IF($N105="Pending",0,$N105*O105)</f>
        <v>0</v>
      </c>
      <c r="U105" s="51">
        <f t="shared" ref="U105" si="22">IF($N105="Pending",0,$N105*P105)</f>
        <v>0</v>
      </c>
      <c r="V105" s="51">
        <f t="shared" ref="V105" si="23">IF($N105="Pending",0,$N105*Q105)</f>
        <v>0</v>
      </c>
      <c r="W105" s="51">
        <f t="shared" ref="W105" si="24">IF($N105="Pending",0,$N105*R105)</f>
        <v>0</v>
      </c>
      <c r="X105" s="51">
        <f t="shared" ref="X105" si="25">IF($N105="Pending",0,$N105*S105)</f>
        <v>0</v>
      </c>
      <c r="Y105" s="51">
        <f t="shared" ref="Y105" si="26">SUM(T105:X105)</f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7"/>
      <c r="P106" s="50"/>
      <c r="Q106" s="50"/>
      <c r="R106" s="50"/>
      <c r="S106" s="50"/>
      <c r="T106" s="51">
        <f t="shared" si="20"/>
        <v>0</v>
      </c>
      <c r="U106" s="51">
        <f t="shared" si="20"/>
        <v>0</v>
      </c>
      <c r="V106" s="51">
        <f t="shared" si="20"/>
        <v>0</v>
      </c>
      <c r="W106" s="51">
        <f t="shared" si="20"/>
        <v>0</v>
      </c>
      <c r="X106" s="51">
        <f t="shared" si="20"/>
        <v>0</v>
      </c>
      <c r="Y106" s="51">
        <f t="shared" si="19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13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13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32"/>
      <c r="Q108" s="32"/>
      <c r="R108" s="32"/>
      <c r="S108" s="69" t="s">
        <v>110</v>
      </c>
      <c r="T108" s="69">
        <f t="shared" ref="T108:Y108" si="27">SUM(T7:T106)</f>
        <v>0</v>
      </c>
      <c r="U108" s="69">
        <f t="shared" si="27"/>
        <v>0</v>
      </c>
      <c r="V108" s="69">
        <f t="shared" si="27"/>
        <v>0</v>
      </c>
      <c r="W108" s="69">
        <f t="shared" si="27"/>
        <v>0</v>
      </c>
      <c r="X108" s="69">
        <f t="shared" si="27"/>
        <v>0</v>
      </c>
      <c r="Y108" s="69">
        <f t="shared" si="27"/>
        <v>0</v>
      </c>
      <c r="Z108" s="38"/>
      <c r="AA108" s="38"/>
    </row>
    <row r="109" spans="1:31" x14ac:dyDescent="0.25">
      <c r="C109" s="39"/>
      <c r="M109" s="38"/>
    </row>
    <row r="110" spans="1:31" x14ac:dyDescent="0.25">
      <c r="T110" s="145" t="str">
        <f t="shared" ref="T110:Y110" si="28">T6</f>
        <v>Cost estimate 2024</v>
      </c>
      <c r="U110" s="145" t="str">
        <f t="shared" si="28"/>
        <v>Cost estimate 2025</v>
      </c>
      <c r="V110" s="145" t="str">
        <f t="shared" si="28"/>
        <v>Cost estimate 2026</v>
      </c>
      <c r="W110" s="145" t="str">
        <f t="shared" si="28"/>
        <v>Cost estimate 2027</v>
      </c>
      <c r="X110" s="145" t="str">
        <f t="shared" si="28"/>
        <v>Cost estimate 2028</v>
      </c>
      <c r="Y110" s="145" t="str">
        <f t="shared" si="28"/>
        <v>TotalOver5Years</v>
      </c>
      <c r="Z110"/>
      <c r="AA110"/>
    </row>
    <row r="111" spans="1:31" x14ac:dyDescent="0.25">
      <c r="S111" s="145" t="str">
        <f>'Basic Input for Tool'!$D65</f>
        <v>Meeting</v>
      </c>
      <c r="T111" s="146">
        <f t="shared" ref="T111:Y120" si="29">SUMIF($Z$7:$Z$106,$S111,T$7:T$106)</f>
        <v>0</v>
      </c>
      <c r="U111" s="146">
        <f t="shared" si="29"/>
        <v>0</v>
      </c>
      <c r="V111" s="146">
        <f t="shared" si="29"/>
        <v>0</v>
      </c>
      <c r="W111" s="146">
        <f t="shared" si="29"/>
        <v>0</v>
      </c>
      <c r="X111" s="146">
        <f t="shared" si="29"/>
        <v>0</v>
      </c>
      <c r="Y111" s="146">
        <f t="shared" si="29"/>
        <v>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si="29"/>
        <v>0</v>
      </c>
      <c r="U112" s="146">
        <f t="shared" si="29"/>
        <v>0</v>
      </c>
      <c r="V112" s="146">
        <f t="shared" si="29"/>
        <v>0</v>
      </c>
      <c r="W112" s="146">
        <f t="shared" si="29"/>
        <v>0</v>
      </c>
      <c r="X112" s="146">
        <f t="shared" si="29"/>
        <v>0</v>
      </c>
      <c r="Y112" s="146">
        <f t="shared" si="29"/>
        <v>0</v>
      </c>
      <c r="Z112"/>
      <c r="AA112"/>
    </row>
    <row r="113" spans="1:28" x14ac:dyDescent="0.25">
      <c r="S113" s="145" t="str">
        <f>'Basic Input for Tool'!$D67</f>
        <v>Workshop</v>
      </c>
      <c r="T113" s="146">
        <f t="shared" si="29"/>
        <v>0</v>
      </c>
      <c r="U113" s="146">
        <f t="shared" si="29"/>
        <v>0</v>
      </c>
      <c r="V113" s="146">
        <f t="shared" si="29"/>
        <v>0</v>
      </c>
      <c r="W113" s="146">
        <f t="shared" si="29"/>
        <v>0</v>
      </c>
      <c r="X113" s="146">
        <f t="shared" si="29"/>
        <v>0</v>
      </c>
      <c r="Y113" s="146">
        <f t="shared" si="29"/>
        <v>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29"/>
        <v>0</v>
      </c>
      <c r="U114" s="146">
        <f t="shared" si="29"/>
        <v>0</v>
      </c>
      <c r="V114" s="146">
        <f t="shared" si="29"/>
        <v>0</v>
      </c>
      <c r="W114" s="146">
        <f t="shared" si="29"/>
        <v>0</v>
      </c>
      <c r="X114" s="146">
        <f t="shared" si="29"/>
        <v>0</v>
      </c>
      <c r="Y114" s="146">
        <f t="shared" si="29"/>
        <v>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29"/>
        <v>0</v>
      </c>
      <c r="U115" s="146">
        <f t="shared" si="29"/>
        <v>0</v>
      </c>
      <c r="V115" s="146">
        <f t="shared" si="29"/>
        <v>0</v>
      </c>
      <c r="W115" s="146">
        <f t="shared" si="29"/>
        <v>0</v>
      </c>
      <c r="X115" s="146">
        <f t="shared" si="29"/>
        <v>0</v>
      </c>
      <c r="Y115" s="146">
        <f t="shared" si="29"/>
        <v>0</v>
      </c>
      <c r="Z115"/>
      <c r="AA115"/>
      <c r="AB115"/>
    </row>
    <row r="116" spans="1:28" s="37" customFormat="1" x14ac:dyDescent="0.25">
      <c r="A116" s="141"/>
      <c r="B116" s="141"/>
      <c r="C116" s="52"/>
      <c r="S116" s="145" t="str">
        <f>'Basic Input for Tool'!$D70</f>
        <v>Construction</v>
      </c>
      <c r="T116" s="146">
        <f t="shared" si="29"/>
        <v>0</v>
      </c>
      <c r="U116" s="146">
        <f t="shared" si="29"/>
        <v>0</v>
      </c>
      <c r="V116" s="146">
        <f t="shared" si="29"/>
        <v>0</v>
      </c>
      <c r="W116" s="146">
        <f t="shared" si="29"/>
        <v>0</v>
      </c>
      <c r="X116" s="146">
        <f t="shared" si="29"/>
        <v>0</v>
      </c>
      <c r="Y116" s="146">
        <f t="shared" si="29"/>
        <v>0</v>
      </c>
      <c r="Z116"/>
      <c r="AA116"/>
      <c r="AB116"/>
    </row>
    <row r="117" spans="1:28" s="37" customFormat="1" x14ac:dyDescent="0.25">
      <c r="A117" s="141"/>
      <c r="B117" s="141"/>
      <c r="C117" s="52"/>
      <c r="S117" s="145" t="str">
        <f>'Basic Input for Tool'!$D71</f>
        <v>Consultancy</v>
      </c>
      <c r="T117" s="146">
        <f t="shared" si="29"/>
        <v>0</v>
      </c>
      <c r="U117" s="146">
        <f t="shared" si="29"/>
        <v>0</v>
      </c>
      <c r="V117" s="146">
        <f t="shared" si="29"/>
        <v>0</v>
      </c>
      <c r="W117" s="146">
        <f t="shared" si="29"/>
        <v>0</v>
      </c>
      <c r="X117" s="146">
        <f t="shared" si="29"/>
        <v>0</v>
      </c>
      <c r="Y117" s="146">
        <f t="shared" si="29"/>
        <v>0</v>
      </c>
      <c r="Z117"/>
      <c r="AA117"/>
      <c r="AB117"/>
    </row>
    <row r="118" spans="1:28" s="37" customFormat="1" x14ac:dyDescent="0.25">
      <c r="A118" s="141"/>
      <c r="B118" s="141"/>
      <c r="C118" s="52"/>
      <c r="S118" s="145" t="str">
        <f>'Basic Input for Tool'!$D72</f>
        <v>Evaluation</v>
      </c>
      <c r="T118" s="146">
        <f t="shared" si="29"/>
        <v>0</v>
      </c>
      <c r="U118" s="146">
        <f t="shared" si="29"/>
        <v>0</v>
      </c>
      <c r="V118" s="146">
        <f t="shared" si="29"/>
        <v>0</v>
      </c>
      <c r="W118" s="146">
        <f t="shared" si="29"/>
        <v>0</v>
      </c>
      <c r="X118" s="146">
        <f t="shared" si="29"/>
        <v>0</v>
      </c>
      <c r="Y118" s="146">
        <f t="shared" si="29"/>
        <v>0</v>
      </c>
      <c r="Z118"/>
      <c r="AA118"/>
      <c r="AB118"/>
    </row>
    <row r="119" spans="1:28" s="37" customFormat="1" x14ac:dyDescent="0.25">
      <c r="A119" s="141"/>
      <c r="B119" s="141"/>
      <c r="C119" s="52"/>
      <c r="S119" s="145" t="str">
        <f>'Basic Input for Tool'!$D73</f>
        <v>Field visit</v>
      </c>
      <c r="T119" s="146">
        <f t="shared" si="29"/>
        <v>0</v>
      </c>
      <c r="U119" s="146">
        <f t="shared" si="29"/>
        <v>0</v>
      </c>
      <c r="V119" s="146">
        <f t="shared" si="29"/>
        <v>0</v>
      </c>
      <c r="W119" s="146">
        <f t="shared" si="29"/>
        <v>0</v>
      </c>
      <c r="X119" s="146">
        <f t="shared" si="29"/>
        <v>0</v>
      </c>
      <c r="Y119" s="146">
        <f t="shared" si="29"/>
        <v>0</v>
      </c>
      <c r="Z119"/>
      <c r="AA119"/>
      <c r="AB119"/>
    </row>
    <row r="120" spans="1:28" x14ac:dyDescent="0.25">
      <c r="S120" s="145" t="str">
        <f>'Basic Input for Tool'!$D74</f>
        <v>Human resources</v>
      </c>
      <c r="T120" s="146">
        <f t="shared" si="29"/>
        <v>0</v>
      </c>
      <c r="U120" s="146">
        <f t="shared" si="29"/>
        <v>0</v>
      </c>
      <c r="V120" s="146">
        <f t="shared" si="29"/>
        <v>0</v>
      </c>
      <c r="W120" s="146">
        <f t="shared" si="29"/>
        <v>0</v>
      </c>
      <c r="X120" s="146">
        <f t="shared" si="29"/>
        <v>0</v>
      </c>
      <c r="Y120" s="146">
        <f t="shared" si="29"/>
        <v>0</v>
      </c>
      <c r="Z120"/>
      <c r="AA120"/>
    </row>
    <row r="121" spans="1:28" x14ac:dyDescent="0.25">
      <c r="S121" s="145" t="str">
        <f>'Basic Input for Tool'!$D75</f>
        <v>Infrastructure</v>
      </c>
      <c r="T121" s="146">
        <f t="shared" ref="T121:Y133" si="30">SUMIF($Z$7:$Z$106,$S121,T$7:T$106)</f>
        <v>0</v>
      </c>
      <c r="U121" s="146">
        <f t="shared" si="30"/>
        <v>0</v>
      </c>
      <c r="V121" s="146">
        <f t="shared" si="30"/>
        <v>0</v>
      </c>
      <c r="W121" s="146">
        <f t="shared" si="30"/>
        <v>0</v>
      </c>
      <c r="X121" s="146">
        <f t="shared" si="30"/>
        <v>0</v>
      </c>
      <c r="Y121" s="146">
        <f t="shared" si="30"/>
        <v>0</v>
      </c>
      <c r="Z121"/>
      <c r="AA121"/>
    </row>
    <row r="122" spans="1:28" x14ac:dyDescent="0.25">
      <c r="S122" s="145" t="str">
        <f>'Basic Input for Tool'!$D76</f>
        <v>Document reproduction/printing</v>
      </c>
      <c r="T122" s="146">
        <f t="shared" si="30"/>
        <v>0</v>
      </c>
      <c r="U122" s="146">
        <f t="shared" si="30"/>
        <v>0</v>
      </c>
      <c r="V122" s="146">
        <f t="shared" si="30"/>
        <v>0</v>
      </c>
      <c r="W122" s="146">
        <f t="shared" si="30"/>
        <v>0</v>
      </c>
      <c r="X122" s="146">
        <f t="shared" si="30"/>
        <v>0</v>
      </c>
      <c r="Y122" s="146">
        <f t="shared" si="30"/>
        <v>0</v>
      </c>
      <c r="Z122"/>
      <c r="AA122"/>
    </row>
    <row r="123" spans="1:28" x14ac:dyDescent="0.25">
      <c r="S123" s="145" t="str">
        <f>'Basic Input for Tool'!$D77</f>
        <v>Procurement</v>
      </c>
      <c r="T123" s="146">
        <f t="shared" si="30"/>
        <v>0</v>
      </c>
      <c r="U123" s="146">
        <f t="shared" si="30"/>
        <v>0</v>
      </c>
      <c r="V123" s="146">
        <f t="shared" si="30"/>
        <v>0</v>
      </c>
      <c r="W123" s="146">
        <f t="shared" si="30"/>
        <v>0</v>
      </c>
      <c r="X123" s="146">
        <f t="shared" si="30"/>
        <v>0</v>
      </c>
      <c r="Y123" s="146">
        <f t="shared" si="30"/>
        <v>0</v>
      </c>
      <c r="Z123"/>
      <c r="AA123"/>
    </row>
    <row r="124" spans="1:28" x14ac:dyDescent="0.25">
      <c r="S124" s="145" t="str">
        <f>'Basic Input for Tool'!$D78</f>
        <v>Services</v>
      </c>
      <c r="T124" s="146">
        <f t="shared" si="30"/>
        <v>0</v>
      </c>
      <c r="U124" s="146">
        <f t="shared" si="30"/>
        <v>0</v>
      </c>
      <c r="V124" s="146">
        <f t="shared" si="30"/>
        <v>0</v>
      </c>
      <c r="W124" s="146">
        <f t="shared" si="30"/>
        <v>0</v>
      </c>
      <c r="X124" s="146">
        <f t="shared" si="30"/>
        <v>0</v>
      </c>
      <c r="Y124" s="146">
        <f t="shared" si="30"/>
        <v>0</v>
      </c>
      <c r="Z124"/>
      <c r="AA124"/>
    </row>
    <row r="125" spans="1:28" x14ac:dyDescent="0.25">
      <c r="S125" s="145" t="str">
        <f>'Basic Input for Tool'!$D79</f>
        <v>Simulation exercises</v>
      </c>
      <c r="T125" s="146">
        <f t="shared" si="30"/>
        <v>0</v>
      </c>
      <c r="U125" s="146">
        <f t="shared" si="30"/>
        <v>0</v>
      </c>
      <c r="V125" s="146">
        <f t="shared" si="30"/>
        <v>0</v>
      </c>
      <c r="W125" s="146">
        <f t="shared" si="30"/>
        <v>0</v>
      </c>
      <c r="X125" s="146">
        <f t="shared" si="30"/>
        <v>0</v>
      </c>
      <c r="Y125" s="146">
        <f t="shared" si="30"/>
        <v>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si="30"/>
        <v>0</v>
      </c>
      <c r="U126" s="146">
        <f t="shared" si="30"/>
        <v>0</v>
      </c>
      <c r="V126" s="146">
        <f t="shared" si="30"/>
        <v>0</v>
      </c>
      <c r="W126" s="146">
        <f t="shared" si="30"/>
        <v>0</v>
      </c>
      <c r="X126" s="146">
        <f t="shared" si="30"/>
        <v>0</v>
      </c>
      <c r="Y126" s="146">
        <f t="shared" si="30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30"/>
        <v>0</v>
      </c>
      <c r="U127" s="146">
        <f t="shared" si="30"/>
        <v>0</v>
      </c>
      <c r="V127" s="146">
        <f t="shared" si="30"/>
        <v>0</v>
      </c>
      <c r="W127" s="146">
        <f t="shared" si="30"/>
        <v>0</v>
      </c>
      <c r="X127" s="146">
        <f t="shared" si="30"/>
        <v>0</v>
      </c>
      <c r="Y127" s="146">
        <f t="shared" si="30"/>
        <v>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30"/>
        <v>0</v>
      </c>
      <c r="U128" s="146">
        <f t="shared" si="30"/>
        <v>0</v>
      </c>
      <c r="V128" s="146">
        <f t="shared" si="30"/>
        <v>0</v>
      </c>
      <c r="W128" s="146">
        <f t="shared" si="30"/>
        <v>0</v>
      </c>
      <c r="X128" s="146">
        <f t="shared" si="30"/>
        <v>0</v>
      </c>
      <c r="Y128" s="146">
        <f t="shared" si="30"/>
        <v>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30"/>
        <v>0</v>
      </c>
      <c r="U129" s="146">
        <f t="shared" si="30"/>
        <v>0</v>
      </c>
      <c r="V129" s="146">
        <f t="shared" si="30"/>
        <v>0</v>
      </c>
      <c r="W129" s="146">
        <f t="shared" si="30"/>
        <v>0</v>
      </c>
      <c r="X129" s="146">
        <f t="shared" si="30"/>
        <v>0</v>
      </c>
      <c r="Y129" s="146">
        <f t="shared" si="30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30"/>
        <v>0</v>
      </c>
      <c r="U130" s="146">
        <f t="shared" si="30"/>
        <v>0</v>
      </c>
      <c r="V130" s="146">
        <f t="shared" si="30"/>
        <v>0</v>
      </c>
      <c r="W130" s="146">
        <f t="shared" si="30"/>
        <v>0</v>
      </c>
      <c r="X130" s="146">
        <f t="shared" si="30"/>
        <v>0</v>
      </c>
      <c r="Y130" s="146">
        <f t="shared" si="30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30"/>
        <v>0</v>
      </c>
      <c r="U131" s="146">
        <f t="shared" si="30"/>
        <v>0</v>
      </c>
      <c r="V131" s="146">
        <f t="shared" si="30"/>
        <v>0</v>
      </c>
      <c r="W131" s="146">
        <f t="shared" si="30"/>
        <v>0</v>
      </c>
      <c r="X131" s="146">
        <f t="shared" si="30"/>
        <v>0</v>
      </c>
      <c r="Y131" s="146">
        <f t="shared" si="30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30"/>
        <v>0</v>
      </c>
      <c r="U132" s="146">
        <f t="shared" si="30"/>
        <v>0</v>
      </c>
      <c r="V132" s="146">
        <f t="shared" si="30"/>
        <v>0</v>
      </c>
      <c r="W132" s="146">
        <f t="shared" si="30"/>
        <v>0</v>
      </c>
      <c r="X132" s="146">
        <f t="shared" si="30"/>
        <v>0</v>
      </c>
      <c r="Y132" s="146">
        <f t="shared" si="30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30"/>
        <v>0</v>
      </c>
      <c r="U133" s="146">
        <f t="shared" si="30"/>
        <v>0</v>
      </c>
      <c r="V133" s="146">
        <f t="shared" si="30"/>
        <v>0</v>
      </c>
      <c r="W133" s="146">
        <f t="shared" si="30"/>
        <v>0</v>
      </c>
      <c r="X133" s="146">
        <f t="shared" si="30"/>
        <v>0</v>
      </c>
      <c r="Y133" s="146">
        <f t="shared" si="30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31">T6</f>
        <v>Cost estimate 2024</v>
      </c>
      <c r="U136" s="145" t="str">
        <f t="shared" si="31"/>
        <v>Cost estimate 2025</v>
      </c>
      <c r="V136" s="145" t="str">
        <f t="shared" si="31"/>
        <v>Cost estimate 2026</v>
      </c>
      <c r="W136" s="145" t="str">
        <f t="shared" si="31"/>
        <v>Cost estimate 2027</v>
      </c>
      <c r="X136" s="145" t="str">
        <f t="shared" si="31"/>
        <v>Cost estimate 2028</v>
      </c>
      <c r="Y136" s="145" t="str">
        <f t="shared" si="31"/>
        <v>TotalOver5Years</v>
      </c>
      <c r="Z136"/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 t="shared" ref="T137:Y146" si="32">SUMIF($AA$7:$AA$106,$S137,T$7:T$106)</f>
        <v>0</v>
      </c>
      <c r="U137" s="146">
        <f t="shared" si="32"/>
        <v>0</v>
      </c>
      <c r="V137" s="146">
        <f t="shared" si="32"/>
        <v>0</v>
      </c>
      <c r="W137" s="146">
        <f t="shared" si="32"/>
        <v>0</v>
      </c>
      <c r="X137" s="146">
        <f t="shared" si="32"/>
        <v>0</v>
      </c>
      <c r="Y137" s="146">
        <f t="shared" si="32"/>
        <v>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si="32"/>
        <v>0</v>
      </c>
      <c r="U138" s="146">
        <f t="shared" si="32"/>
        <v>0</v>
      </c>
      <c r="V138" s="146">
        <f t="shared" si="32"/>
        <v>0</v>
      </c>
      <c r="W138" s="146">
        <f t="shared" si="32"/>
        <v>0</v>
      </c>
      <c r="X138" s="146">
        <f t="shared" si="32"/>
        <v>0</v>
      </c>
      <c r="Y138" s="146">
        <f t="shared" si="32"/>
        <v>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32"/>
        <v>0</v>
      </c>
      <c r="U139" s="146">
        <f t="shared" si="32"/>
        <v>0</v>
      </c>
      <c r="V139" s="146">
        <f t="shared" si="32"/>
        <v>0</v>
      </c>
      <c r="W139" s="146">
        <f t="shared" si="32"/>
        <v>0</v>
      </c>
      <c r="X139" s="146">
        <f t="shared" si="32"/>
        <v>0</v>
      </c>
      <c r="Y139" s="146">
        <f t="shared" si="32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32"/>
        <v>0</v>
      </c>
      <c r="U140" s="146">
        <f t="shared" si="32"/>
        <v>0</v>
      </c>
      <c r="V140" s="146">
        <f t="shared" si="32"/>
        <v>0</v>
      </c>
      <c r="W140" s="146">
        <f t="shared" si="32"/>
        <v>0</v>
      </c>
      <c r="X140" s="146">
        <f t="shared" si="32"/>
        <v>0</v>
      </c>
      <c r="Y140" s="146">
        <f t="shared" si="32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32"/>
        <v>0</v>
      </c>
      <c r="U141" s="146">
        <f t="shared" si="32"/>
        <v>0</v>
      </c>
      <c r="V141" s="146">
        <f t="shared" si="32"/>
        <v>0</v>
      </c>
      <c r="W141" s="146">
        <f t="shared" si="32"/>
        <v>0</v>
      </c>
      <c r="X141" s="146">
        <f t="shared" si="32"/>
        <v>0</v>
      </c>
      <c r="Y141" s="146">
        <f t="shared" si="32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32"/>
        <v>0</v>
      </c>
      <c r="U142" s="146">
        <f t="shared" si="32"/>
        <v>0</v>
      </c>
      <c r="V142" s="146">
        <f t="shared" si="32"/>
        <v>0</v>
      </c>
      <c r="W142" s="146">
        <f t="shared" si="32"/>
        <v>0</v>
      </c>
      <c r="X142" s="146">
        <f t="shared" si="32"/>
        <v>0</v>
      </c>
      <c r="Y142" s="146">
        <f t="shared" si="32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32"/>
        <v>0</v>
      </c>
      <c r="U143" s="146">
        <f t="shared" si="32"/>
        <v>0</v>
      </c>
      <c r="V143" s="146">
        <f t="shared" si="32"/>
        <v>0</v>
      </c>
      <c r="W143" s="146">
        <f t="shared" si="32"/>
        <v>0</v>
      </c>
      <c r="X143" s="146">
        <f t="shared" si="32"/>
        <v>0</v>
      </c>
      <c r="Y143" s="146">
        <f t="shared" si="32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32"/>
        <v>0</v>
      </c>
      <c r="U144" s="146">
        <f t="shared" si="32"/>
        <v>0</v>
      </c>
      <c r="V144" s="146">
        <f t="shared" si="32"/>
        <v>0</v>
      </c>
      <c r="W144" s="146">
        <f t="shared" si="32"/>
        <v>0</v>
      </c>
      <c r="X144" s="146">
        <f t="shared" si="32"/>
        <v>0</v>
      </c>
      <c r="Y144" s="146">
        <f t="shared" si="32"/>
        <v>0</v>
      </c>
      <c r="Z144"/>
      <c r="AA144"/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32"/>
        <v>0</v>
      </c>
      <c r="U145" s="146">
        <f t="shared" si="32"/>
        <v>0</v>
      </c>
      <c r="V145" s="146">
        <f t="shared" si="32"/>
        <v>0</v>
      </c>
      <c r="W145" s="146">
        <f t="shared" si="32"/>
        <v>0</v>
      </c>
      <c r="X145" s="146">
        <f t="shared" si="32"/>
        <v>0</v>
      </c>
      <c r="Y145" s="146">
        <f t="shared" si="32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32"/>
        <v>0</v>
      </c>
      <c r="U146" s="146">
        <f t="shared" si="32"/>
        <v>0</v>
      </c>
      <c r="V146" s="146">
        <f t="shared" si="32"/>
        <v>0</v>
      </c>
      <c r="W146" s="146">
        <f t="shared" si="32"/>
        <v>0</v>
      </c>
      <c r="X146" s="146">
        <f t="shared" si="32"/>
        <v>0</v>
      </c>
      <c r="Y146" s="146">
        <f t="shared" si="32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33">T6</f>
        <v>Cost estimate 2024</v>
      </c>
      <c r="U149" s="145" t="str">
        <f t="shared" si="33"/>
        <v>Cost estimate 2025</v>
      </c>
      <c r="V149" s="145" t="str">
        <f t="shared" si="33"/>
        <v>Cost estimate 2026</v>
      </c>
      <c r="W149" s="145" t="str">
        <f t="shared" si="33"/>
        <v>Cost estimate 2027</v>
      </c>
      <c r="X149" s="145" t="str">
        <f t="shared" si="33"/>
        <v>Cost estimate 2028</v>
      </c>
      <c r="Y149" s="145" t="str">
        <f t="shared" si="33"/>
        <v>TotalOver5Years</v>
      </c>
      <c r="Z149"/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 t="shared" ref="T150:Y153" si="34">SUMIF($H$7:$H$106,$S150,T$7:T$106)</f>
        <v>0</v>
      </c>
      <c r="U150" s="146">
        <f t="shared" si="34"/>
        <v>0</v>
      </c>
      <c r="V150" s="146">
        <f t="shared" si="34"/>
        <v>0</v>
      </c>
      <c r="W150" s="146">
        <f t="shared" si="34"/>
        <v>0</v>
      </c>
      <c r="X150" s="146">
        <f t="shared" si="34"/>
        <v>0</v>
      </c>
      <c r="Y150" s="146">
        <f t="shared" si="34"/>
        <v>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 t="shared" si="34"/>
        <v>0</v>
      </c>
      <c r="U151" s="146">
        <f t="shared" si="34"/>
        <v>0</v>
      </c>
      <c r="V151" s="146">
        <f t="shared" si="34"/>
        <v>0</v>
      </c>
      <c r="W151" s="146">
        <f t="shared" si="34"/>
        <v>0</v>
      </c>
      <c r="X151" s="146">
        <f t="shared" si="34"/>
        <v>0</v>
      </c>
      <c r="Y151" s="146">
        <f t="shared" si="34"/>
        <v>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 t="shared" si="34"/>
        <v>0</v>
      </c>
      <c r="U152" s="146">
        <f t="shared" si="34"/>
        <v>0</v>
      </c>
      <c r="V152" s="146">
        <f t="shared" si="34"/>
        <v>0</v>
      </c>
      <c r="W152" s="146">
        <f t="shared" si="34"/>
        <v>0</v>
      </c>
      <c r="X152" s="146">
        <f t="shared" si="34"/>
        <v>0</v>
      </c>
      <c r="Y152" s="146">
        <f t="shared" si="34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 t="shared" si="34"/>
        <v>0</v>
      </c>
      <c r="U153" s="146">
        <f t="shared" si="34"/>
        <v>0</v>
      </c>
      <c r="V153" s="146">
        <f t="shared" si="34"/>
        <v>0</v>
      </c>
      <c r="W153" s="146">
        <f t="shared" si="34"/>
        <v>0</v>
      </c>
      <c r="X153" s="146">
        <f t="shared" si="34"/>
        <v>0</v>
      </c>
      <c r="Y153" s="146">
        <f t="shared" si="34"/>
        <v>0</v>
      </c>
      <c r="Z153"/>
      <c r="AA153"/>
      <c r="AB153"/>
    </row>
    <row r="154" spans="1:28" s="37" customFormat="1" x14ac:dyDescent="0.25">
      <c r="A154" s="141"/>
      <c r="B154" s="141"/>
      <c r="C154" s="52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35">T6</f>
        <v>Cost estimate 2024</v>
      </c>
      <c r="U156" s="145" t="str">
        <f t="shared" si="35"/>
        <v>Cost estimate 2025</v>
      </c>
      <c r="V156" s="145" t="str">
        <f t="shared" si="35"/>
        <v>Cost estimate 2026</v>
      </c>
      <c r="W156" s="145" t="str">
        <f t="shared" si="35"/>
        <v>Cost estimate 2027</v>
      </c>
      <c r="X156" s="145" t="str">
        <f t="shared" si="35"/>
        <v>Cost estimate 2028</v>
      </c>
      <c r="Y156" s="145" t="str">
        <f t="shared" si="35"/>
        <v>TotalOver5Years</v>
      </c>
      <c r="Z156"/>
      <c r="AA156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 t="shared" ref="T157:Y166" si="36">SUMIF($G$7:$G$106,$S157,T$7:T$106)</f>
        <v>0</v>
      </c>
      <c r="U157" s="146">
        <f t="shared" si="36"/>
        <v>0</v>
      </c>
      <c r="V157" s="146">
        <f t="shared" si="36"/>
        <v>0</v>
      </c>
      <c r="W157" s="146">
        <f t="shared" si="36"/>
        <v>0</v>
      </c>
      <c r="X157" s="146">
        <f t="shared" si="36"/>
        <v>0</v>
      </c>
      <c r="Y157" s="146">
        <f t="shared" si="36"/>
        <v>0</v>
      </c>
      <c r="Z157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si="36"/>
        <v>0</v>
      </c>
      <c r="U158" s="146">
        <f t="shared" si="36"/>
        <v>0</v>
      </c>
      <c r="V158" s="146">
        <f t="shared" si="36"/>
        <v>0</v>
      </c>
      <c r="W158" s="146">
        <f t="shared" si="36"/>
        <v>0</v>
      </c>
      <c r="X158" s="146">
        <f t="shared" si="36"/>
        <v>0</v>
      </c>
      <c r="Y158" s="146">
        <f t="shared" si="36"/>
        <v>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36"/>
        <v>0</v>
      </c>
      <c r="U159" s="146">
        <f t="shared" si="36"/>
        <v>0</v>
      </c>
      <c r="V159" s="146">
        <f t="shared" si="36"/>
        <v>0</v>
      </c>
      <c r="W159" s="146">
        <f t="shared" si="36"/>
        <v>0</v>
      </c>
      <c r="X159" s="146">
        <f t="shared" si="36"/>
        <v>0</v>
      </c>
      <c r="Y159" s="146">
        <f t="shared" si="36"/>
        <v>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36"/>
        <v>0</v>
      </c>
      <c r="U160" s="146">
        <f t="shared" si="36"/>
        <v>0</v>
      </c>
      <c r="V160" s="146">
        <f t="shared" si="36"/>
        <v>0</v>
      </c>
      <c r="W160" s="146">
        <f t="shared" si="36"/>
        <v>0</v>
      </c>
      <c r="X160" s="146">
        <f t="shared" si="36"/>
        <v>0</v>
      </c>
      <c r="Y160" s="146">
        <f t="shared" si="36"/>
        <v>0</v>
      </c>
      <c r="Z160"/>
      <c r="AA160"/>
    </row>
    <row r="161" spans="19:27" x14ac:dyDescent="0.25">
      <c r="S161" s="145" t="str">
        <f>'Basic Input for Tool'!$E$69</f>
        <v>Other 2</v>
      </c>
      <c r="T161" s="146">
        <f t="shared" si="36"/>
        <v>0</v>
      </c>
      <c r="U161" s="146">
        <f t="shared" si="36"/>
        <v>0</v>
      </c>
      <c r="V161" s="146">
        <f t="shared" si="36"/>
        <v>0</v>
      </c>
      <c r="W161" s="146">
        <f t="shared" si="36"/>
        <v>0</v>
      </c>
      <c r="X161" s="146">
        <f t="shared" si="36"/>
        <v>0</v>
      </c>
      <c r="Y161" s="146">
        <f t="shared" si="36"/>
        <v>0</v>
      </c>
      <c r="Z161"/>
      <c r="AA161"/>
    </row>
    <row r="162" spans="19:27" x14ac:dyDescent="0.25">
      <c r="S162" s="145" t="str">
        <f>'Basic Input for Tool'!$E$70</f>
        <v>Other 3</v>
      </c>
      <c r="T162" s="146">
        <f t="shared" si="36"/>
        <v>0</v>
      </c>
      <c r="U162" s="146">
        <f t="shared" si="36"/>
        <v>0</v>
      </c>
      <c r="V162" s="146">
        <f t="shared" si="36"/>
        <v>0</v>
      </c>
      <c r="W162" s="146">
        <f t="shared" si="36"/>
        <v>0</v>
      </c>
      <c r="X162" s="146">
        <f t="shared" si="36"/>
        <v>0</v>
      </c>
      <c r="Y162" s="146">
        <f t="shared" si="36"/>
        <v>0</v>
      </c>
      <c r="Z162"/>
      <c r="AA162"/>
    </row>
    <row r="163" spans="19:27" x14ac:dyDescent="0.25">
      <c r="S163" s="145" t="str">
        <f>'Basic Input for Tool'!$E$71</f>
        <v>Other 4</v>
      </c>
      <c r="T163" s="146">
        <f t="shared" si="36"/>
        <v>0</v>
      </c>
      <c r="U163" s="146">
        <f t="shared" si="36"/>
        <v>0</v>
      </c>
      <c r="V163" s="146">
        <f t="shared" si="36"/>
        <v>0</v>
      </c>
      <c r="W163" s="146">
        <f t="shared" si="36"/>
        <v>0</v>
      </c>
      <c r="X163" s="146">
        <f t="shared" si="36"/>
        <v>0</v>
      </c>
      <c r="Y163" s="146">
        <f t="shared" si="36"/>
        <v>0</v>
      </c>
      <c r="Z163"/>
      <c r="AA163"/>
    </row>
    <row r="164" spans="19:27" x14ac:dyDescent="0.25">
      <c r="S164" s="145" t="str">
        <f>'Basic Input for Tool'!$E$72</f>
        <v>Other 5</v>
      </c>
      <c r="T164" s="146">
        <f t="shared" si="36"/>
        <v>0</v>
      </c>
      <c r="U164" s="146">
        <f t="shared" si="36"/>
        <v>0</v>
      </c>
      <c r="V164" s="146">
        <f t="shared" si="36"/>
        <v>0</v>
      </c>
      <c r="W164" s="146">
        <f t="shared" si="36"/>
        <v>0</v>
      </c>
      <c r="X164" s="146">
        <f t="shared" si="36"/>
        <v>0</v>
      </c>
      <c r="Y164" s="146">
        <f t="shared" si="36"/>
        <v>0</v>
      </c>
      <c r="Z164"/>
      <c r="AA164"/>
    </row>
    <row r="165" spans="19:27" x14ac:dyDescent="0.25">
      <c r="S165" s="145" t="str">
        <f>'Basic Input for Tool'!$E$73</f>
        <v>Other 6</v>
      </c>
      <c r="T165" s="146">
        <f t="shared" si="36"/>
        <v>0</v>
      </c>
      <c r="U165" s="146">
        <f t="shared" si="36"/>
        <v>0</v>
      </c>
      <c r="V165" s="146">
        <f t="shared" si="36"/>
        <v>0</v>
      </c>
      <c r="W165" s="146">
        <f t="shared" si="36"/>
        <v>0</v>
      </c>
      <c r="X165" s="146">
        <f t="shared" si="36"/>
        <v>0</v>
      </c>
      <c r="Y165" s="146">
        <f t="shared" si="36"/>
        <v>0</v>
      </c>
      <c r="Z165"/>
      <c r="AA165"/>
    </row>
    <row r="166" spans="19:27" x14ac:dyDescent="0.25">
      <c r="S166" s="145" t="str">
        <f>'Basic Input for Tool'!$E74</f>
        <v>Other 7</v>
      </c>
      <c r="T166" s="146">
        <f t="shared" si="36"/>
        <v>0</v>
      </c>
      <c r="U166" s="146">
        <f t="shared" si="36"/>
        <v>0</v>
      </c>
      <c r="V166" s="146">
        <f t="shared" si="36"/>
        <v>0</v>
      </c>
      <c r="W166" s="146">
        <f t="shared" si="36"/>
        <v>0</v>
      </c>
      <c r="X166" s="146">
        <f t="shared" si="36"/>
        <v>0</v>
      </c>
      <c r="Y166" s="146">
        <f t="shared" si="36"/>
        <v>0</v>
      </c>
      <c r="Z166"/>
      <c r="AA166"/>
    </row>
    <row r="167" spans="19:27" x14ac:dyDescent="0.25">
      <c r="S167" s="145" t="str">
        <f>'Basic Input for Tool'!$E75</f>
        <v>Other 8</v>
      </c>
      <c r="T167" s="146">
        <f t="shared" ref="T167:Y179" si="37">SUMIF($G$7:$G$106,$S167,T$7:T$106)</f>
        <v>0</v>
      </c>
      <c r="U167" s="146">
        <f t="shared" si="37"/>
        <v>0</v>
      </c>
      <c r="V167" s="146">
        <f t="shared" si="37"/>
        <v>0</v>
      </c>
      <c r="W167" s="146">
        <f t="shared" si="37"/>
        <v>0</v>
      </c>
      <c r="X167" s="146">
        <f t="shared" si="37"/>
        <v>0</v>
      </c>
      <c r="Y167" s="146">
        <f t="shared" si="37"/>
        <v>0</v>
      </c>
      <c r="Z167"/>
      <c r="AA167"/>
    </row>
    <row r="168" spans="19:27" x14ac:dyDescent="0.25">
      <c r="S168" s="145" t="str">
        <f>'Basic Input for Tool'!$E76</f>
        <v>Other 9</v>
      </c>
      <c r="T168" s="146">
        <f t="shared" si="37"/>
        <v>0</v>
      </c>
      <c r="U168" s="146">
        <f t="shared" si="37"/>
        <v>0</v>
      </c>
      <c r="V168" s="146">
        <f t="shared" si="37"/>
        <v>0</v>
      </c>
      <c r="W168" s="146">
        <f t="shared" si="37"/>
        <v>0</v>
      </c>
      <c r="X168" s="146">
        <f t="shared" si="37"/>
        <v>0</v>
      </c>
      <c r="Y168" s="146">
        <f t="shared" si="37"/>
        <v>0</v>
      </c>
      <c r="Z168"/>
      <c r="AA168"/>
    </row>
    <row r="169" spans="19:27" x14ac:dyDescent="0.25">
      <c r="S169" s="145" t="str">
        <f>'Basic Input for Tool'!$E77</f>
        <v>Other 10</v>
      </c>
      <c r="T169" s="146">
        <f t="shared" si="37"/>
        <v>0</v>
      </c>
      <c r="U169" s="146">
        <f t="shared" si="37"/>
        <v>0</v>
      </c>
      <c r="V169" s="146">
        <f t="shared" si="37"/>
        <v>0</v>
      </c>
      <c r="W169" s="146">
        <f t="shared" si="37"/>
        <v>0</v>
      </c>
      <c r="X169" s="146">
        <f t="shared" si="37"/>
        <v>0</v>
      </c>
      <c r="Y169" s="146">
        <f t="shared" si="37"/>
        <v>0</v>
      </c>
      <c r="Z169"/>
      <c r="AA169"/>
    </row>
    <row r="170" spans="19:27" x14ac:dyDescent="0.25">
      <c r="S170" s="145" t="str">
        <f>'Basic Input for Tool'!$E78</f>
        <v>Other 11</v>
      </c>
      <c r="T170" s="146">
        <f t="shared" si="37"/>
        <v>0</v>
      </c>
      <c r="U170" s="146">
        <f t="shared" si="37"/>
        <v>0</v>
      </c>
      <c r="V170" s="146">
        <f t="shared" si="37"/>
        <v>0</v>
      </c>
      <c r="W170" s="146">
        <f t="shared" si="37"/>
        <v>0</v>
      </c>
      <c r="X170" s="146">
        <f t="shared" si="37"/>
        <v>0</v>
      </c>
      <c r="Y170" s="146">
        <f t="shared" si="37"/>
        <v>0</v>
      </c>
      <c r="Z170"/>
      <c r="AA170"/>
    </row>
    <row r="171" spans="19:27" x14ac:dyDescent="0.25">
      <c r="S171" s="145" t="str">
        <f>'Basic Input for Tool'!$E79</f>
        <v>Other 12</v>
      </c>
      <c r="T171" s="146">
        <f t="shared" si="37"/>
        <v>0</v>
      </c>
      <c r="U171" s="146">
        <f t="shared" si="37"/>
        <v>0</v>
      </c>
      <c r="V171" s="146">
        <f t="shared" si="37"/>
        <v>0</v>
      </c>
      <c r="W171" s="146">
        <f t="shared" si="37"/>
        <v>0</v>
      </c>
      <c r="X171" s="146">
        <f t="shared" si="37"/>
        <v>0</v>
      </c>
      <c r="Y171" s="146">
        <f t="shared" si="37"/>
        <v>0</v>
      </c>
      <c r="Z171"/>
      <c r="AA171"/>
    </row>
    <row r="172" spans="19:27" x14ac:dyDescent="0.25">
      <c r="S172" s="145" t="str">
        <f>'Basic Input for Tool'!$E80</f>
        <v>Other 13</v>
      </c>
      <c r="T172" s="146">
        <f t="shared" si="37"/>
        <v>0</v>
      </c>
      <c r="U172" s="146">
        <f t="shared" si="37"/>
        <v>0</v>
      </c>
      <c r="V172" s="146">
        <f t="shared" si="37"/>
        <v>0</v>
      </c>
      <c r="W172" s="146">
        <f t="shared" si="37"/>
        <v>0</v>
      </c>
      <c r="X172" s="146">
        <f t="shared" si="37"/>
        <v>0</v>
      </c>
      <c r="Y172" s="146">
        <f t="shared" si="37"/>
        <v>0</v>
      </c>
      <c r="Z172"/>
      <c r="AA172"/>
    </row>
    <row r="173" spans="19:27" x14ac:dyDescent="0.25">
      <c r="S173" s="145" t="str">
        <f>'Basic Input for Tool'!$E81</f>
        <v>Other 14</v>
      </c>
      <c r="T173" s="146">
        <f t="shared" si="37"/>
        <v>0</v>
      </c>
      <c r="U173" s="146">
        <f t="shared" si="37"/>
        <v>0</v>
      </c>
      <c r="V173" s="146">
        <f t="shared" si="37"/>
        <v>0</v>
      </c>
      <c r="W173" s="146">
        <f t="shared" si="37"/>
        <v>0</v>
      </c>
      <c r="X173" s="146">
        <f t="shared" si="37"/>
        <v>0</v>
      </c>
      <c r="Y173" s="146">
        <f t="shared" si="37"/>
        <v>0</v>
      </c>
      <c r="Z173"/>
      <c r="AA173"/>
    </row>
    <row r="174" spans="19:27" x14ac:dyDescent="0.25">
      <c r="S174" s="145" t="str">
        <f>'Basic Input for Tool'!$E82</f>
        <v>Other 15</v>
      </c>
      <c r="T174" s="146">
        <f t="shared" si="37"/>
        <v>0</v>
      </c>
      <c r="U174" s="146">
        <f t="shared" si="37"/>
        <v>0</v>
      </c>
      <c r="V174" s="146">
        <f t="shared" si="37"/>
        <v>0</v>
      </c>
      <c r="W174" s="146">
        <f t="shared" si="37"/>
        <v>0</v>
      </c>
      <c r="X174" s="146">
        <f t="shared" si="37"/>
        <v>0</v>
      </c>
      <c r="Y174" s="146">
        <f t="shared" si="37"/>
        <v>0</v>
      </c>
      <c r="Z174"/>
      <c r="AA174"/>
    </row>
    <row r="175" spans="19:27" x14ac:dyDescent="0.25">
      <c r="S175" s="145" t="str">
        <f>'Basic Input for Tool'!$E83</f>
        <v>Other 16</v>
      </c>
      <c r="T175" s="146">
        <f t="shared" si="37"/>
        <v>0</v>
      </c>
      <c r="U175" s="146">
        <f t="shared" si="37"/>
        <v>0</v>
      </c>
      <c r="V175" s="146">
        <f t="shared" si="37"/>
        <v>0</v>
      </c>
      <c r="W175" s="146">
        <f t="shared" si="37"/>
        <v>0</v>
      </c>
      <c r="X175" s="146">
        <f t="shared" si="37"/>
        <v>0</v>
      </c>
      <c r="Y175" s="146">
        <f t="shared" si="37"/>
        <v>0</v>
      </c>
      <c r="Z175"/>
      <c r="AA175"/>
    </row>
    <row r="176" spans="19:27" x14ac:dyDescent="0.25">
      <c r="S176" s="145" t="str">
        <f>'Basic Input for Tool'!$E84</f>
        <v>Other 17</v>
      </c>
      <c r="T176" s="146">
        <f t="shared" si="37"/>
        <v>0</v>
      </c>
      <c r="U176" s="146">
        <f t="shared" si="37"/>
        <v>0</v>
      </c>
      <c r="V176" s="146">
        <f t="shared" si="37"/>
        <v>0</v>
      </c>
      <c r="W176" s="146">
        <f t="shared" si="37"/>
        <v>0</v>
      </c>
      <c r="X176" s="146">
        <f t="shared" si="37"/>
        <v>0</v>
      </c>
      <c r="Y176" s="146">
        <f t="shared" si="37"/>
        <v>0</v>
      </c>
      <c r="Z176"/>
      <c r="AA176"/>
    </row>
    <row r="177" spans="1:27" x14ac:dyDescent="0.25">
      <c r="S177" s="145" t="str">
        <f>'Basic Input for Tool'!$E85</f>
        <v>Other 18</v>
      </c>
      <c r="T177" s="146">
        <f t="shared" si="37"/>
        <v>0</v>
      </c>
      <c r="U177" s="146">
        <f t="shared" si="37"/>
        <v>0</v>
      </c>
      <c r="V177" s="146">
        <f t="shared" si="37"/>
        <v>0</v>
      </c>
      <c r="W177" s="146">
        <f t="shared" si="37"/>
        <v>0</v>
      </c>
      <c r="X177" s="146">
        <f t="shared" si="37"/>
        <v>0</v>
      </c>
      <c r="Y177" s="146">
        <f t="shared" si="37"/>
        <v>0</v>
      </c>
      <c r="Z177"/>
      <c r="AA177"/>
    </row>
    <row r="178" spans="1:27" x14ac:dyDescent="0.25">
      <c r="S178" s="145" t="str">
        <f>'Basic Input for Tool'!$E86</f>
        <v>Other 19</v>
      </c>
      <c r="T178" s="146">
        <f t="shared" si="37"/>
        <v>0</v>
      </c>
      <c r="U178" s="146">
        <f t="shared" si="37"/>
        <v>0</v>
      </c>
      <c r="V178" s="146">
        <f t="shared" si="37"/>
        <v>0</v>
      </c>
      <c r="W178" s="146">
        <f t="shared" si="37"/>
        <v>0</v>
      </c>
      <c r="X178" s="146">
        <f t="shared" si="37"/>
        <v>0</v>
      </c>
      <c r="Y178" s="146">
        <f t="shared" si="37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37"/>
        <v>0</v>
      </c>
      <c r="U179" s="146">
        <f t="shared" si="37"/>
        <v>0</v>
      </c>
      <c r="V179" s="146">
        <f t="shared" si="37"/>
        <v>0</v>
      </c>
      <c r="W179" s="146">
        <f t="shared" si="37"/>
        <v>0</v>
      </c>
      <c r="X179" s="146">
        <f t="shared" si="37"/>
        <v>0</v>
      </c>
      <c r="Y179" s="146">
        <f t="shared" si="37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38">U6</f>
        <v>Cost estimate 2025</v>
      </c>
      <c r="V182" s="145" t="str">
        <f t="shared" si="38"/>
        <v>Cost estimate 2026</v>
      </c>
      <c r="W182" s="145" t="str">
        <f t="shared" si="38"/>
        <v>Cost estimate 2027</v>
      </c>
      <c r="X182" s="145" t="str">
        <f t="shared" si="38"/>
        <v>Cost estimate 2028</v>
      </c>
      <c r="Y182" s="145" t="str">
        <f t="shared" si="38"/>
        <v>TotalOver5Years</v>
      </c>
      <c r="Z182" s="191">
        <f>SUM(Y183:Y184)</f>
        <v>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0</v>
      </c>
      <c r="U183" s="146">
        <f>SUM(SUMIFS(U$7:U$106,$L7:$L106,{"yes","y","funded"}))</f>
        <v>0</v>
      </c>
      <c r="V183" s="146">
        <f>SUM(SUMIFS(V$7:V$106,$L7:$L106,{"yes","y","funded"}))</f>
        <v>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0</v>
      </c>
      <c r="U184" s="146">
        <f>SUM(SUMIFS(U$7:U$106,$L7:$L106,{"no","n","not funded"}))</f>
        <v>0</v>
      </c>
      <c r="V184" s="146">
        <f>SUM(SUMIFS(V$7:V$106,$L7:$L106,{"no","n","not funded"}))</f>
        <v>0</v>
      </c>
      <c r="W184" s="146">
        <f>SUM(SUMIFS(W$7:W$106,$L7:$L106,{"no","n","not funded"}))</f>
        <v>0</v>
      </c>
      <c r="X184" s="146">
        <f>SUM(SUMIFS(X$7:X$106,$L7:$L106,{"no","n","not funded"}))</f>
        <v>0</v>
      </c>
      <c r="Y184" s="146">
        <f>SUM(SUMIFS(Y$7:Y$106,$L7:$L106,{"no","n","not funded"}))</f>
        <v>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  <c r="T187" s="37">
        <f>SUM(SUMIFS(T7:T106,L7:L106,{"yes","y","funded"}))</f>
        <v>0</v>
      </c>
    </row>
    <row r="188" spans="1:27" x14ac:dyDescent="0.25">
      <c r="A188" s="37"/>
      <c r="B188" s="37"/>
    </row>
    <row r="189" spans="1:27" x14ac:dyDescent="0.25">
      <c r="A189" s="37"/>
      <c r="B189" s="37"/>
    </row>
    <row r="190" spans="1:27" x14ac:dyDescent="0.25">
      <c r="A190" s="37"/>
      <c r="B190" s="37"/>
    </row>
    <row r="191" spans="1:27" x14ac:dyDescent="0.25">
      <c r="A191" s="37"/>
      <c r="B191" s="37"/>
    </row>
    <row r="192" spans="1:27" x14ac:dyDescent="0.25">
      <c r="A192" s="37"/>
      <c r="B192" s="37"/>
    </row>
    <row r="193" spans="1:2" x14ac:dyDescent="0.25">
      <c r="A193" s="37"/>
      <c r="B193" s="37"/>
    </row>
    <row r="194" spans="1:2" x14ac:dyDescent="0.25">
      <c r="A194" s="37"/>
      <c r="B194" s="37"/>
    </row>
    <row r="195" spans="1:2" x14ac:dyDescent="0.25">
      <c r="A195" s="37"/>
      <c r="B195" s="37"/>
    </row>
    <row r="196" spans="1:2" x14ac:dyDescent="0.25">
      <c r="A196" s="37"/>
      <c r="B196" s="37"/>
    </row>
    <row r="197" spans="1:2" x14ac:dyDescent="0.25">
      <c r="A197" s="37"/>
      <c r="B197" s="37"/>
    </row>
    <row r="198" spans="1:2" x14ac:dyDescent="0.25">
      <c r="A198" s="37"/>
      <c r="B198" s="37"/>
    </row>
    <row r="199" spans="1:2" x14ac:dyDescent="0.25">
      <c r="A199" s="37"/>
      <c r="B199" s="37"/>
    </row>
    <row r="200" spans="1:2" x14ac:dyDescent="0.25">
      <c r="A200" s="37"/>
      <c r="B200" s="37"/>
    </row>
    <row r="201" spans="1:2" x14ac:dyDescent="0.25">
      <c r="A201" s="37"/>
      <c r="B201" s="37"/>
    </row>
    <row r="202" spans="1:2" x14ac:dyDescent="0.25">
      <c r="A202" s="37"/>
      <c r="B202" s="37"/>
    </row>
    <row r="203" spans="1:2" x14ac:dyDescent="0.25">
      <c r="A203" s="37"/>
      <c r="B203" s="37"/>
    </row>
    <row r="204" spans="1:2" x14ac:dyDescent="0.25">
      <c r="A204" s="37"/>
      <c r="B204" s="37"/>
    </row>
    <row r="205" spans="1:2" x14ac:dyDescent="0.25">
      <c r="A205" s="37"/>
      <c r="B205" s="37"/>
    </row>
    <row r="206" spans="1:2" x14ac:dyDescent="0.25">
      <c r="A206" s="37"/>
      <c r="B206" s="37"/>
    </row>
    <row r="207" spans="1:2" x14ac:dyDescent="0.25">
      <c r="A207" s="37"/>
      <c r="B207" s="37"/>
    </row>
    <row r="208" spans="1:2" x14ac:dyDescent="0.25">
      <c r="A208" s="37"/>
      <c r="B208" s="37"/>
    </row>
  </sheetData>
  <dataConsolidate/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1700-000000000000}"/>
  </dataValidation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86"/>
  <dimension ref="A1:N113"/>
  <sheetViews>
    <sheetView topLeftCell="A67" zoomScale="70" zoomScaleNormal="70" workbookViewId="0">
      <selection activeCell="E110" sqref="E110"/>
    </sheetView>
  </sheetViews>
  <sheetFormatPr defaultColWidth="9.140625" defaultRowHeight="15" x14ac:dyDescent="0.25"/>
  <cols>
    <col min="1" max="1" width="2.5703125" bestFit="1" customWidth="1"/>
    <col min="2" max="2" width="3.5703125" customWidth="1"/>
    <col min="3" max="3" width="54.5703125" style="17" customWidth="1"/>
    <col min="4" max="4" width="22.85546875" customWidth="1"/>
    <col min="5" max="8" width="22.5703125" customWidth="1"/>
    <col min="9" max="9" width="27.5703125" customWidth="1"/>
    <col min="10" max="10" width="20.85546875" customWidth="1"/>
    <col min="11" max="11" width="15.140625" bestFit="1" customWidth="1"/>
    <col min="12" max="12" width="23.140625" bestFit="1" customWidth="1"/>
    <col min="13" max="17" width="21" bestFit="1" customWidth="1"/>
    <col min="18" max="18" width="22.42578125" bestFit="1" customWidth="1"/>
  </cols>
  <sheetData>
    <row r="1" spans="1:14" ht="8.25" customHeight="1" x14ac:dyDescent="0.25">
      <c r="D1" s="70"/>
    </row>
    <row r="2" spans="1:14" ht="8.25" customHeight="1" x14ac:dyDescent="0.25"/>
    <row r="3" spans="1:14" ht="31.5" x14ac:dyDescent="0.25">
      <c r="D3" s="71" t="s">
        <v>706</v>
      </c>
      <c r="E3" s="72"/>
      <c r="F3" s="72"/>
      <c r="G3" s="72"/>
      <c r="H3" s="73"/>
      <c r="I3" s="74" t="s">
        <v>703</v>
      </c>
      <c r="J3" s="74" t="s">
        <v>704</v>
      </c>
      <c r="L3" s="220" t="s">
        <v>553</v>
      </c>
      <c r="M3" s="220" t="s">
        <v>551</v>
      </c>
      <c r="N3" s="220" t="s">
        <v>552</v>
      </c>
    </row>
    <row r="4" spans="1:14" ht="15.75" x14ac:dyDescent="0.25">
      <c r="C4" s="75" t="s">
        <v>702</v>
      </c>
      <c r="D4" s="75">
        <f>IF('Basic Input for Tool'!$C$7="","Year 1",'Basic Input for Tool'!$C$7)</f>
        <v>2024</v>
      </c>
      <c r="E4" s="75">
        <f>IF('Basic Input for Tool'!$C$7="","Year 2",D4+1)</f>
        <v>2025</v>
      </c>
      <c r="F4" s="75">
        <f>IF('Basic Input for Tool'!$C$7="","Year 3",E4+1)</f>
        <v>2026</v>
      </c>
      <c r="G4" s="75">
        <f>IF('Basic Input for Tool'!$C$7="","Year 4",F4+1)</f>
        <v>2027</v>
      </c>
      <c r="H4" s="75">
        <f>IF('Basic Input for Tool'!$C$7="","Year 5",G4+1)</f>
        <v>2028</v>
      </c>
      <c r="I4" s="76" t="str">
        <f>"TOTAL " &amp; 'Basic Input for Tool'!$C$10</f>
        <v xml:space="preserve">TOTAL </v>
      </c>
      <c r="J4" s="76" t="s">
        <v>705</v>
      </c>
      <c r="K4" t="s">
        <v>111</v>
      </c>
      <c r="L4" s="220">
        <f>'RE. Radiation emergencies'!AG6+'CE. Chemical Events'!AG6+'PoE and border health'!AG6+'R5. Risk communication and CE'!AG6+'R4. IPC'!AG6+'R1. Health emergency management'!AG6+'R3. Health services provision'!AG6+'R2. Linking public health'!AG6+'D3. Human resources'!AG6+'D2. Surveillance'!AG6+'D1. National laboratory systems'!AG6+'P8. Immunization'!AG6+'P7. Biosafety and biosecurity'!AG6+'P6. Food safety'!AG6+'P5. Zoonotic disease'!AG6+'P4. AMR'!AG6+'P3. IHR coordination IHR NFP'!AG6+'P2. Financing'!AG6+'P1. Legal instruments'!AG6</f>
        <v>30</v>
      </c>
      <c r="M4" s="220">
        <f>'RE. Radiation emergencies'!AG6+'CE. Chemical Events'!AG6+'PoE and border health'!AG6+'R5. Risk communication and CE'!AG6+'R4. IPC'!AG6+'R1. Health emergency management'!AG6+'R3. Health services provision'!AG6+'R2. Linking public health'!AG6+'D3. Human resources'!AG6+'D2. Surveillance'!AG6+'D1. National laboratory systems'!AG6+'P8. Immunization'!AG6+'P7. Biosafety and biosecurity'!AG6+'P6. Food safety'!AG6+'P5. Zoonotic disease'!AG6+'P4. AMR'!AG6+'P3. IHR coordination IHR NFP'!AG6+'P2. Financing'!AG6+'P1. Legal instruments'!AG6</f>
        <v>30</v>
      </c>
      <c r="N4" s="220">
        <f>M4-L4</f>
        <v>0</v>
      </c>
    </row>
    <row r="5" spans="1:14" ht="16.5" x14ac:dyDescent="0.25">
      <c r="A5" t="s">
        <v>112</v>
      </c>
      <c r="B5">
        <v>1</v>
      </c>
      <c r="C5" s="122" t="str">
        <f>'P1. Legal instruments'!C5</f>
        <v>P1. Legal instruments</v>
      </c>
      <c r="D5" s="123">
        <f>'P1. Legal instruments'!T108</f>
        <v>466000</v>
      </c>
      <c r="E5" s="123">
        <f>'P1. Legal instruments'!U108</f>
        <v>597400</v>
      </c>
      <c r="F5" s="123">
        <f>'P1. Legal instruments'!V108</f>
        <v>251400</v>
      </c>
      <c r="G5" s="123">
        <f>'P1. Legal instruments'!W108</f>
        <v>0</v>
      </c>
      <c r="H5" s="123">
        <f>'P1. Legal instruments'!X108</f>
        <v>0</v>
      </c>
      <c r="I5" s="123">
        <f>'P1. Legal instruments'!Y108</f>
        <v>1314800</v>
      </c>
      <c r="J5" s="123">
        <f t="shared" ref="J5:J24" si="0">I5/Exchange_rate_local_currency_USD</f>
        <v>1314800</v>
      </c>
      <c r="K5" s="79">
        <f t="shared" ref="K5:K24" si="1">J5/$J$25</f>
        <v>9.4192557441126062E-3</v>
      </c>
      <c r="L5" s="250"/>
      <c r="M5" s="251"/>
    </row>
    <row r="6" spans="1:14" ht="16.5" x14ac:dyDescent="0.25">
      <c r="A6" t="s">
        <v>112</v>
      </c>
      <c r="B6">
        <v>2</v>
      </c>
      <c r="C6" s="122" t="str">
        <f>'P2. Financing'!C5</f>
        <v>P2. Financing</v>
      </c>
      <c r="D6" s="123">
        <f>'P2. Financing'!T108</f>
        <v>0</v>
      </c>
      <c r="E6" s="123">
        <f>'P2. Financing'!U108</f>
        <v>199700</v>
      </c>
      <c r="F6" s="123">
        <f>'P2. Financing'!V108</f>
        <v>44100</v>
      </c>
      <c r="G6" s="123">
        <f>'P2. Financing'!W108</f>
        <v>44100</v>
      </c>
      <c r="H6" s="123">
        <f>'P2. Financing'!X108</f>
        <v>90000</v>
      </c>
      <c r="I6" s="123">
        <f>'P2. Financing'!Y108</f>
        <v>377900</v>
      </c>
      <c r="J6" s="123">
        <f t="shared" si="0"/>
        <v>377900</v>
      </c>
      <c r="K6" s="79">
        <f t="shared" si="1"/>
        <v>2.7072838041528402E-3</v>
      </c>
      <c r="L6" s="250"/>
      <c r="M6" s="252"/>
    </row>
    <row r="7" spans="1:14" ht="33" x14ac:dyDescent="0.25">
      <c r="A7" t="s">
        <v>112</v>
      </c>
      <c r="B7">
        <v>3</v>
      </c>
      <c r="C7" s="122" t="str">
        <f>'P3. IHR coordination IHR NFP'!C5</f>
        <v>P3. IHR coordination, National IHR Focal Point functions and advocacy</v>
      </c>
      <c r="D7" s="123">
        <f>'P3. IHR coordination IHR NFP'!T108</f>
        <v>0</v>
      </c>
      <c r="E7" s="123">
        <f>'P3. IHR coordination IHR NFP'!U108</f>
        <v>6000</v>
      </c>
      <c r="F7" s="123">
        <f>'P3. IHR coordination IHR NFP'!V108</f>
        <v>2154150</v>
      </c>
      <c r="G7" s="123">
        <f>'P3. IHR coordination IHR NFP'!W108</f>
        <v>0</v>
      </c>
      <c r="H7" s="123">
        <f>'P3. IHR coordination IHR NFP'!X108</f>
        <v>0</v>
      </c>
      <c r="I7" s="123">
        <f>'P3. IHR coordination IHR NFP'!Y108</f>
        <v>2160150</v>
      </c>
      <c r="J7" s="123">
        <f t="shared" si="0"/>
        <v>2160150</v>
      </c>
      <c r="K7" s="79">
        <f t="shared" si="1"/>
        <v>1.5475361496535479E-2</v>
      </c>
      <c r="L7" s="250"/>
      <c r="M7" s="251"/>
    </row>
    <row r="8" spans="1:14" ht="16.5" x14ac:dyDescent="0.25">
      <c r="A8" t="s">
        <v>112</v>
      </c>
      <c r="B8">
        <v>4</v>
      </c>
      <c r="C8" s="122" t="str">
        <f>'P4. AMR'!C5</f>
        <v>P4. Antimicrobial resistance (AMR)</v>
      </c>
      <c r="D8" s="123">
        <f>'P4. AMR'!T108</f>
        <v>14028000</v>
      </c>
      <c r="E8" s="123">
        <f>'P4. AMR'!U108</f>
        <v>14035400</v>
      </c>
      <c r="F8" s="123">
        <f>'P4. AMR'!V108</f>
        <v>15113000</v>
      </c>
      <c r="G8" s="123">
        <f>'P4. AMR'!W108</f>
        <v>14028000</v>
      </c>
      <c r="H8" s="123">
        <f>'P4. AMR'!X108</f>
        <v>14028000</v>
      </c>
      <c r="I8" s="123">
        <f>'P4. AMR'!Y108</f>
        <v>71232400</v>
      </c>
      <c r="J8" s="123">
        <f t="shared" si="0"/>
        <v>71232400</v>
      </c>
      <c r="K8" s="79">
        <f t="shared" si="1"/>
        <v>0.51031046004481817</v>
      </c>
      <c r="L8" s="250"/>
      <c r="M8" s="251"/>
    </row>
    <row r="9" spans="1:14" ht="16.5" x14ac:dyDescent="0.25">
      <c r="A9" t="s">
        <v>112</v>
      </c>
      <c r="B9">
        <v>5</v>
      </c>
      <c r="C9" s="122" t="str">
        <f>'P5. Zoonotic disease'!C5</f>
        <v>P5. Zoonotic diseases</v>
      </c>
      <c r="D9" s="123">
        <f>'P5. Zoonotic disease'!T108</f>
        <v>0</v>
      </c>
      <c r="E9" s="123">
        <f>'P5. Zoonotic disease'!U108</f>
        <v>279100</v>
      </c>
      <c r="F9" s="123">
        <f>'P5. Zoonotic disease'!V108</f>
        <v>2500</v>
      </c>
      <c r="G9" s="123">
        <f>'P5. Zoonotic disease'!W108</f>
        <v>279100</v>
      </c>
      <c r="H9" s="123">
        <f>'P5. Zoonotic disease'!X108</f>
        <v>0</v>
      </c>
      <c r="I9" s="123">
        <f>'P5. Zoonotic disease'!Y108</f>
        <v>560700</v>
      </c>
      <c r="J9" s="123">
        <f t="shared" si="0"/>
        <v>560700</v>
      </c>
      <c r="K9" s="79">
        <f t="shared" si="1"/>
        <v>4.0168669727136744E-3</v>
      </c>
      <c r="L9" s="250"/>
      <c r="M9" s="251"/>
    </row>
    <row r="10" spans="1:14" ht="16.5" x14ac:dyDescent="0.25">
      <c r="A10" t="s">
        <v>112</v>
      </c>
      <c r="B10">
        <v>6</v>
      </c>
      <c r="C10" s="122" t="str">
        <f>'P6. Food safety'!C5</f>
        <v>P6. Food safety</v>
      </c>
      <c r="D10" s="123">
        <f>'P6. Food safety'!T108</f>
        <v>0</v>
      </c>
      <c r="E10" s="123">
        <f>'P6. Food safety'!U108</f>
        <v>140100</v>
      </c>
      <c r="F10" s="123">
        <f>'P6. Food safety'!V108</f>
        <v>108600</v>
      </c>
      <c r="G10" s="123">
        <f>'P6. Food safety'!W108</f>
        <v>0</v>
      </c>
      <c r="H10" s="123">
        <f>'P6. Food safety'!X108</f>
        <v>0</v>
      </c>
      <c r="I10" s="123">
        <f>'P6. Food safety'!Y108</f>
        <v>248700</v>
      </c>
      <c r="J10" s="123">
        <f t="shared" si="0"/>
        <v>248700</v>
      </c>
      <c r="K10" s="79">
        <f t="shared" si="1"/>
        <v>1.7816921992400406E-3</v>
      </c>
      <c r="L10" s="250"/>
      <c r="M10" s="251"/>
    </row>
    <row r="11" spans="1:14" ht="16.5" x14ac:dyDescent="0.25">
      <c r="A11" t="s">
        <v>112</v>
      </c>
      <c r="B11">
        <v>7</v>
      </c>
      <c r="C11" s="122" t="str">
        <f>'P7. Biosafety and biosecurity'!C5</f>
        <v>P7. Biosafety and biosecurity</v>
      </c>
      <c r="D11" s="123">
        <f>'P7. Biosafety and biosecurity'!T108</f>
        <v>0</v>
      </c>
      <c r="E11" s="123">
        <f>'P7. Biosafety and biosecurity'!U108</f>
        <v>156000</v>
      </c>
      <c r="F11" s="123">
        <f>'P7. Biosafety and biosecurity'!V108</f>
        <v>0</v>
      </c>
      <c r="G11" s="123">
        <f>'P7. Biosafety and biosecurity'!W108</f>
        <v>0</v>
      </c>
      <c r="H11" s="123">
        <f>'P7. Biosafety and biosecurity'!X108</f>
        <v>0</v>
      </c>
      <c r="I11" s="123">
        <f>'P7. Biosafety and biosecurity'!Y108</f>
        <v>156000</v>
      </c>
      <c r="J11" s="123">
        <f t="shared" si="0"/>
        <v>156000</v>
      </c>
      <c r="K11" s="79">
        <f t="shared" si="1"/>
        <v>1.1175873867368168E-3</v>
      </c>
      <c r="L11" s="250"/>
      <c r="M11" s="251"/>
    </row>
    <row r="12" spans="1:14" ht="16.5" x14ac:dyDescent="0.25">
      <c r="A12" t="s">
        <v>112</v>
      </c>
      <c r="B12">
        <v>8</v>
      </c>
      <c r="C12" s="122" t="str">
        <f>'P8. Immunization'!C5</f>
        <v>P8. Immunization</v>
      </c>
      <c r="D12" s="123">
        <f>'P8. Immunization'!T108</f>
        <v>0</v>
      </c>
      <c r="E12" s="123">
        <f>'P8. Immunization'!U108</f>
        <v>87000</v>
      </c>
      <c r="F12" s="123">
        <f>'P8. Immunization'!V108</f>
        <v>0</v>
      </c>
      <c r="G12" s="123">
        <f>'P8. Immunization'!W108</f>
        <v>0</v>
      </c>
      <c r="H12" s="123">
        <f>'P8. Immunization'!X108</f>
        <v>0</v>
      </c>
      <c r="I12" s="123">
        <f>'P8. Immunization'!Y108</f>
        <v>87000</v>
      </c>
      <c r="J12" s="123">
        <f t="shared" si="0"/>
        <v>87000</v>
      </c>
      <c r="K12" s="79">
        <f t="shared" si="1"/>
        <v>6.2326988875707084E-4</v>
      </c>
      <c r="L12" s="250"/>
      <c r="M12" s="252"/>
    </row>
    <row r="13" spans="1:14" ht="16.5" x14ac:dyDescent="0.25">
      <c r="A13" t="s">
        <v>113</v>
      </c>
      <c r="B13">
        <v>9</v>
      </c>
      <c r="C13" s="122" t="str">
        <f>'D1. National laboratory systems'!C5</f>
        <v>D1. National laboratory systems</v>
      </c>
      <c r="D13" s="123">
        <f>'D1. National laboratory systems'!T108</f>
        <v>0</v>
      </c>
      <c r="E13" s="123">
        <f>'D1. National laboratory systems'!U108</f>
        <v>228600</v>
      </c>
      <c r="F13" s="123">
        <f>'D1. National laboratory systems'!V108</f>
        <v>0</v>
      </c>
      <c r="G13" s="123">
        <f>'D1. National laboratory systems'!W108</f>
        <v>0</v>
      </c>
      <c r="H13" s="123">
        <f>'D1. National laboratory systems'!X108</f>
        <v>0</v>
      </c>
      <c r="I13" s="123">
        <f>'D1. National laboratory systems'!Y108</f>
        <v>228600</v>
      </c>
      <c r="J13" s="123">
        <f t="shared" si="0"/>
        <v>228600</v>
      </c>
      <c r="K13" s="79">
        <f t="shared" si="1"/>
        <v>1.6376953628720276E-3</v>
      </c>
      <c r="L13" s="250"/>
      <c r="M13" s="251"/>
    </row>
    <row r="14" spans="1:14" ht="16.5" x14ac:dyDescent="0.25">
      <c r="A14" t="s">
        <v>113</v>
      </c>
      <c r="B14">
        <v>10</v>
      </c>
      <c r="C14" s="122" t="str">
        <f>'D2. Surveillance'!C5</f>
        <v>D2. Surveillance</v>
      </c>
      <c r="D14" s="123">
        <f>'D2. Surveillance'!T108</f>
        <v>0</v>
      </c>
      <c r="E14" s="123">
        <f>'D2. Surveillance'!U108</f>
        <v>42500</v>
      </c>
      <c r="F14" s="123">
        <f>'D2. Surveillance'!V108</f>
        <v>0</v>
      </c>
      <c r="G14" s="123">
        <f>'D2. Surveillance'!W108</f>
        <v>0</v>
      </c>
      <c r="H14" s="123">
        <f>'D2. Surveillance'!X108</f>
        <v>0</v>
      </c>
      <c r="I14" s="123">
        <f>'D2. Surveillance'!Y108</f>
        <v>42500</v>
      </c>
      <c r="J14" s="123">
        <f t="shared" si="0"/>
        <v>42500</v>
      </c>
      <c r="K14" s="79">
        <f t="shared" si="1"/>
        <v>3.0447092266868407E-4</v>
      </c>
      <c r="L14" s="250"/>
      <c r="M14" s="251"/>
    </row>
    <row r="15" spans="1:14" ht="16.5" x14ac:dyDescent="0.25">
      <c r="A15" t="s">
        <v>113</v>
      </c>
      <c r="B15">
        <v>11</v>
      </c>
      <c r="C15" s="122" t="str">
        <f>'D3. Human resources'!C5</f>
        <v>D3. Human resources</v>
      </c>
      <c r="D15" s="123">
        <f>'D3. Human resources'!T108</f>
        <v>6228000</v>
      </c>
      <c r="E15" s="123">
        <f>'D3. Human resources'!U108</f>
        <v>6228000</v>
      </c>
      <c r="F15" s="123">
        <f>'D3. Human resources'!V108</f>
        <v>6228000</v>
      </c>
      <c r="G15" s="123">
        <f>'D3. Human resources'!W108</f>
        <v>0</v>
      </c>
      <c r="H15" s="123">
        <f>'D3. Human resources'!X108</f>
        <v>0</v>
      </c>
      <c r="I15" s="123">
        <f>'D3. Human resources'!Y108</f>
        <v>18684000</v>
      </c>
      <c r="J15" s="123">
        <f t="shared" si="0"/>
        <v>18684000</v>
      </c>
      <c r="K15" s="79">
        <f t="shared" si="1"/>
        <v>0.13385258162686337</v>
      </c>
      <c r="L15" s="250"/>
      <c r="M15" s="251"/>
    </row>
    <row r="16" spans="1:14" ht="16.5" x14ac:dyDescent="0.25">
      <c r="A16" t="s">
        <v>114</v>
      </c>
      <c r="B16">
        <v>12</v>
      </c>
      <c r="C16" s="122" t="str">
        <f>'R1. Health emergency management'!C5</f>
        <v>R1. Health emergency management</v>
      </c>
      <c r="D16" s="123">
        <f>'R1. Health emergency management'!T108</f>
        <v>0</v>
      </c>
      <c r="E16" s="123">
        <f>'R1. Health emergency management'!U108</f>
        <v>11520000</v>
      </c>
      <c r="F16" s="123">
        <f>'R1. Health emergency management'!V108</f>
        <v>11520000</v>
      </c>
      <c r="G16" s="123">
        <f>'R1. Health emergency management'!W108</f>
        <v>11520000</v>
      </c>
      <c r="H16" s="123">
        <f>'R1. Health emergency management'!X108</f>
        <v>0</v>
      </c>
      <c r="I16" s="123">
        <f>'R1. Health emergency management'!Y108</f>
        <v>34560000</v>
      </c>
      <c r="J16" s="123">
        <f t="shared" si="0"/>
        <v>34560000</v>
      </c>
      <c r="K16" s="79">
        <f t="shared" si="1"/>
        <v>0.24758859029246402</v>
      </c>
      <c r="L16" s="250"/>
      <c r="M16" s="251"/>
    </row>
    <row r="17" spans="1:13" ht="16.5" x14ac:dyDescent="0.25">
      <c r="A17" t="s">
        <v>114</v>
      </c>
      <c r="B17">
        <v>13</v>
      </c>
      <c r="C17" s="122" t="str">
        <f>'R2. Linking public health'!C5</f>
        <v>R2. Linking public health and security authorities</v>
      </c>
      <c r="D17" s="123">
        <f>'R2. Linking public health'!T108</f>
        <v>0</v>
      </c>
      <c r="E17" s="123">
        <f>'R2. Linking public health'!U108</f>
        <v>160000</v>
      </c>
      <c r="F17" s="123">
        <f>'R2. Linking public health'!V108</f>
        <v>0</v>
      </c>
      <c r="G17" s="123">
        <f>'R2. Linking public health'!W108</f>
        <v>0</v>
      </c>
      <c r="H17" s="123">
        <f>'R2. Linking public health'!X108</f>
        <v>0</v>
      </c>
      <c r="I17" s="123">
        <f>'R2. Linking public health'!Y108</f>
        <v>160000</v>
      </c>
      <c r="J17" s="123">
        <f t="shared" si="0"/>
        <v>160000</v>
      </c>
      <c r="K17" s="79">
        <f t="shared" si="1"/>
        <v>1.1462434735762224E-3</v>
      </c>
      <c r="L17" s="250"/>
      <c r="M17" s="251"/>
    </row>
    <row r="18" spans="1:13" ht="16.5" x14ac:dyDescent="0.25">
      <c r="A18" t="s">
        <v>114</v>
      </c>
      <c r="B18">
        <v>14</v>
      </c>
      <c r="C18" s="122" t="str">
        <f>'R3. Health services provision'!C5</f>
        <v>R3. Health services provision</v>
      </c>
      <c r="D18" s="123">
        <f>'R3. Health services provision'!T108</f>
        <v>0</v>
      </c>
      <c r="E18" s="123">
        <f>'R3. Health services provision'!U108</f>
        <v>324000</v>
      </c>
      <c r="F18" s="123">
        <f>'R3. Health services provision'!V108</f>
        <v>648000</v>
      </c>
      <c r="G18" s="123">
        <f>'R3. Health services provision'!W108</f>
        <v>0</v>
      </c>
      <c r="H18" s="123">
        <f>'R3. Health services provision'!X108</f>
        <v>0</v>
      </c>
      <c r="I18" s="123">
        <f>'R3. Health services provision'!Y108</f>
        <v>972000</v>
      </c>
      <c r="J18" s="123">
        <f t="shared" si="0"/>
        <v>972000</v>
      </c>
      <c r="K18" s="79">
        <f t="shared" si="1"/>
        <v>6.9634291019755505E-3</v>
      </c>
      <c r="L18" s="250"/>
      <c r="M18" s="251"/>
    </row>
    <row r="19" spans="1:13" ht="16.5" x14ac:dyDescent="0.25">
      <c r="A19" t="s">
        <v>114</v>
      </c>
      <c r="B19">
        <v>15</v>
      </c>
      <c r="C19" s="122" t="str">
        <f>'R4. IPC'!C5</f>
        <v>R4. Infection prevention and control (IPC)</v>
      </c>
      <c r="D19" s="123">
        <f>'R4. IPC'!T108</f>
        <v>0</v>
      </c>
      <c r="E19" s="123">
        <f>'R4. IPC'!U108</f>
        <v>4080000</v>
      </c>
      <c r="F19" s="123">
        <f>'R4. IPC'!V108</f>
        <v>4080000</v>
      </c>
      <c r="G19" s="123">
        <f>'R4. IPC'!W108</f>
        <v>0</v>
      </c>
      <c r="H19" s="123">
        <f>'R4. IPC'!X108</f>
        <v>0</v>
      </c>
      <c r="I19" s="123">
        <f>'R4. IPC'!Y108</f>
        <v>8160000</v>
      </c>
      <c r="J19" s="123">
        <f t="shared" si="0"/>
        <v>8160000</v>
      </c>
      <c r="K19" s="79">
        <f t="shared" si="1"/>
        <v>5.8458417152387337E-2</v>
      </c>
      <c r="L19" s="250"/>
      <c r="M19" s="251"/>
    </row>
    <row r="20" spans="1:13" ht="33" x14ac:dyDescent="0.25">
      <c r="A20" t="s">
        <v>114</v>
      </c>
      <c r="B20">
        <v>16</v>
      </c>
      <c r="C20" s="122" t="str">
        <f>'R5. Risk communication and CE'!C5</f>
        <v>R5. Risk communication and community engagement (RCCE)</v>
      </c>
      <c r="D20" s="123">
        <f>'R5. Risk communication and CE'!T108</f>
        <v>154150</v>
      </c>
      <c r="E20" s="123">
        <f>'R5. Risk communication and CE'!U108</f>
        <v>0</v>
      </c>
      <c r="F20" s="123">
        <f>'R5. Risk communication and CE'!V108</f>
        <v>0</v>
      </c>
      <c r="G20" s="123">
        <f>'R5. Risk communication and CE'!W108</f>
        <v>0</v>
      </c>
      <c r="H20" s="123">
        <f>'R5. Risk communication and CE'!X108</f>
        <v>0</v>
      </c>
      <c r="I20" s="123">
        <f>'R5. Risk communication and CE'!Y108</f>
        <v>154150</v>
      </c>
      <c r="J20" s="123">
        <f t="shared" si="0"/>
        <v>154150</v>
      </c>
      <c r="K20" s="79">
        <f t="shared" si="1"/>
        <v>1.1043339465735917E-3</v>
      </c>
      <c r="L20" s="250"/>
      <c r="M20" s="251"/>
    </row>
    <row r="21" spans="1:13" ht="16.5" x14ac:dyDescent="0.25">
      <c r="A21" t="s">
        <v>115</v>
      </c>
      <c r="B21">
        <v>17</v>
      </c>
      <c r="C21" s="122" t="str">
        <f>'PoE and border health'!C5</f>
        <v>PoE: Points of entry and border health</v>
      </c>
      <c r="D21" s="123">
        <f>'PoE and border health'!T108</f>
        <v>81500</v>
      </c>
      <c r="E21" s="123">
        <f>'PoE and border health'!U108</f>
        <v>0</v>
      </c>
      <c r="F21" s="123">
        <f>'PoE and border health'!V108</f>
        <v>0</v>
      </c>
      <c r="G21" s="123">
        <f>'PoE and border health'!W108</f>
        <v>0</v>
      </c>
      <c r="H21" s="123">
        <f>'PoE and border health'!X108</f>
        <v>0</v>
      </c>
      <c r="I21" s="123">
        <f>'PoE and border health'!Y108</f>
        <v>81500</v>
      </c>
      <c r="J21" s="123">
        <f t="shared" si="0"/>
        <v>81500</v>
      </c>
      <c r="K21" s="79">
        <f t="shared" si="1"/>
        <v>5.8386776935288821E-4</v>
      </c>
      <c r="L21" s="250"/>
      <c r="M21" s="251"/>
    </row>
    <row r="22" spans="1:13" ht="16.5" x14ac:dyDescent="0.25">
      <c r="A22" t="s">
        <v>115</v>
      </c>
      <c r="B22">
        <v>18</v>
      </c>
      <c r="C22" s="122" t="str">
        <f>'CE. Chemical Events'!C5</f>
        <v>CE. Chemical events</v>
      </c>
      <c r="D22" s="123">
        <f>'CE. Chemical Events'!T108</f>
        <v>50000</v>
      </c>
      <c r="E22" s="123">
        <f>'CE. Chemical Events'!U108</f>
        <v>0</v>
      </c>
      <c r="F22" s="123">
        <f>'CE. Chemical Events'!V108</f>
        <v>0</v>
      </c>
      <c r="G22" s="123">
        <f>'CE. Chemical Events'!W108</f>
        <v>0</v>
      </c>
      <c r="H22" s="123">
        <f>'CE. Chemical Events'!X108</f>
        <v>0</v>
      </c>
      <c r="I22" s="123">
        <f>'CE. Chemical Events'!Y108</f>
        <v>50000</v>
      </c>
      <c r="J22" s="123">
        <f t="shared" si="0"/>
        <v>50000</v>
      </c>
      <c r="K22" s="79">
        <f t="shared" si="1"/>
        <v>3.5820108549256945E-4</v>
      </c>
      <c r="L22" s="250"/>
      <c r="M22" s="251"/>
    </row>
    <row r="23" spans="1:13" ht="16.5" x14ac:dyDescent="0.25">
      <c r="A23" t="s">
        <v>115</v>
      </c>
      <c r="B23">
        <v>19</v>
      </c>
      <c r="C23" s="122" t="str">
        <f>'RE. Radiation emergencies'!C5</f>
        <v>RE. Radiation emergencies</v>
      </c>
      <c r="D23" s="123">
        <f>'RE. Radiation emergencies'!T108</f>
        <v>178000</v>
      </c>
      <c r="E23" s="123">
        <f>'RE. Radiation emergencies'!U108</f>
        <v>178000</v>
      </c>
      <c r="F23" s="123">
        <f>'RE. Radiation emergencies'!V108</f>
        <v>0</v>
      </c>
      <c r="G23" s="123">
        <f>'RE. Radiation emergencies'!W108</f>
        <v>0</v>
      </c>
      <c r="H23" s="123">
        <f>'RE. Radiation emergencies'!X108</f>
        <v>0</v>
      </c>
      <c r="I23" s="123">
        <f>'RE. Radiation emergencies'!Y108</f>
        <v>356000</v>
      </c>
      <c r="J23" s="123">
        <f t="shared" si="0"/>
        <v>356000</v>
      </c>
      <c r="K23" s="79">
        <f t="shared" si="1"/>
        <v>2.5503917287070946E-3</v>
      </c>
      <c r="L23" s="250"/>
      <c r="M23" s="251"/>
    </row>
    <row r="24" spans="1:13" ht="16.5" x14ac:dyDescent="0.25">
      <c r="A24" t="s">
        <v>115</v>
      </c>
      <c r="B24">
        <v>20</v>
      </c>
      <c r="C24" s="122" t="str">
        <f>'Other technical focus area'!C5</f>
        <v>Other Technical/Focus Area</v>
      </c>
      <c r="D24" s="123">
        <f>'Other technical focus area'!T108</f>
        <v>0</v>
      </c>
      <c r="E24" s="123">
        <f>'Other technical focus area'!U108</f>
        <v>0</v>
      </c>
      <c r="F24" s="123">
        <f>'Other technical focus area'!V108</f>
        <v>0</v>
      </c>
      <c r="G24" s="123">
        <f>'Other technical focus area'!W108</f>
        <v>0</v>
      </c>
      <c r="H24" s="123">
        <f>'Other technical focus area'!X108</f>
        <v>0</v>
      </c>
      <c r="I24" s="123">
        <f>'Other technical focus area'!Y108</f>
        <v>0</v>
      </c>
      <c r="J24" s="123">
        <f t="shared" si="0"/>
        <v>0</v>
      </c>
      <c r="K24" s="79">
        <f t="shared" si="1"/>
        <v>0</v>
      </c>
    </row>
    <row r="25" spans="1:13" ht="16.5" x14ac:dyDescent="0.25">
      <c r="C25" s="80" t="s">
        <v>101</v>
      </c>
      <c r="D25" s="80">
        <f t="shared" ref="D25:J25" si="2">SUM(D5:D24)</f>
        <v>21185650</v>
      </c>
      <c r="E25" s="80">
        <f t="shared" si="2"/>
        <v>38261800</v>
      </c>
      <c r="F25" s="80">
        <f t="shared" si="2"/>
        <v>40149750</v>
      </c>
      <c r="G25" s="80">
        <f t="shared" si="2"/>
        <v>25871200</v>
      </c>
      <c r="H25" s="80">
        <f t="shared" si="2"/>
        <v>14118000</v>
      </c>
      <c r="I25" s="80">
        <f t="shared" si="2"/>
        <v>139586400</v>
      </c>
      <c r="J25" s="80">
        <f t="shared" si="2"/>
        <v>139586400</v>
      </c>
      <c r="K25" s="79">
        <f>SUM(K5:K23)</f>
        <v>1.0000000000000002</v>
      </c>
    </row>
    <row r="26" spans="1:13" x14ac:dyDescent="0.25">
      <c r="K26" s="81"/>
    </row>
    <row r="27" spans="1:13" x14ac:dyDescent="0.25">
      <c r="D27" s="81">
        <f t="shared" ref="D27:I27" si="3">D25/Exchange_rate_local_currency_USD</f>
        <v>21185650</v>
      </c>
      <c r="E27" s="81">
        <f t="shared" si="3"/>
        <v>38261800</v>
      </c>
      <c r="F27" s="81">
        <f t="shared" si="3"/>
        <v>40149750</v>
      </c>
      <c r="G27" s="81">
        <f t="shared" si="3"/>
        <v>25871200</v>
      </c>
      <c r="H27" s="81">
        <f t="shared" si="3"/>
        <v>14118000</v>
      </c>
      <c r="I27" s="81">
        <f t="shared" si="3"/>
        <v>139586400</v>
      </c>
    </row>
    <row r="29" spans="1:13" ht="15.75" x14ac:dyDescent="0.25">
      <c r="C29"/>
      <c r="D29" s="75">
        <f>IF('Basic Input for Tool'!$C$7="","Year 1",'Basic Input for Tool'!$C$7)</f>
        <v>2024</v>
      </c>
      <c r="E29" s="75">
        <f>IF('Basic Input for Tool'!$C$7="","Year 2",D29+1)</f>
        <v>2025</v>
      </c>
      <c r="F29" s="75">
        <f>IF('Basic Input for Tool'!$C$7="","Year 3",E29+1)</f>
        <v>2026</v>
      </c>
      <c r="G29" s="75">
        <f>IF('Basic Input for Tool'!$C$7="","Year 4",F29+1)</f>
        <v>2027</v>
      </c>
      <c r="H29" s="75">
        <f>IF('Basic Input for Tool'!$C$7="","Year 5",G29+1)</f>
        <v>2028</v>
      </c>
      <c r="I29" s="76" t="str">
        <f>"TOTAL " &amp; 'Basic Input for Tool'!$C$10</f>
        <v xml:space="preserve">TOTAL </v>
      </c>
      <c r="J29" s="76" t="s">
        <v>705</v>
      </c>
      <c r="K29" s="219"/>
    </row>
    <row r="30" spans="1:13" ht="16.5" x14ac:dyDescent="0.25">
      <c r="B30" t="s">
        <v>112</v>
      </c>
      <c r="C30" s="77" t="s">
        <v>697</v>
      </c>
      <c r="D30" s="78">
        <f t="shared" ref="D30:I33" ca="1" si="4">SUMIF($A$5:$I$24,$B30,D$5:D$24)</f>
        <v>14494000</v>
      </c>
      <c r="E30" s="78">
        <f t="shared" ca="1" si="4"/>
        <v>15500700</v>
      </c>
      <c r="F30" s="78">
        <f t="shared" ca="1" si="4"/>
        <v>17673750</v>
      </c>
      <c r="G30" s="78">
        <f t="shared" ca="1" si="4"/>
        <v>14351200</v>
      </c>
      <c r="H30" s="78">
        <f t="shared" ca="1" si="4"/>
        <v>14118000</v>
      </c>
      <c r="I30" s="78">
        <f t="shared" ca="1" si="4"/>
        <v>76137650</v>
      </c>
      <c r="J30" s="82">
        <f ca="1">I30/Exchange_rate_local_currency_USD</f>
        <v>76137650</v>
      </c>
      <c r="K30" s="79">
        <f ca="1">J30/$J$34</f>
        <v>0.54545177753706664</v>
      </c>
    </row>
    <row r="31" spans="1:13" ht="16.5" x14ac:dyDescent="0.25">
      <c r="B31" t="s">
        <v>113</v>
      </c>
      <c r="C31" s="77" t="s">
        <v>698</v>
      </c>
      <c r="D31" s="78">
        <f t="shared" ca="1" si="4"/>
        <v>6228000</v>
      </c>
      <c r="E31" s="78">
        <f t="shared" ca="1" si="4"/>
        <v>6499100</v>
      </c>
      <c r="F31" s="78">
        <f t="shared" ca="1" si="4"/>
        <v>6228000</v>
      </c>
      <c r="G31" s="78">
        <f t="shared" ca="1" si="4"/>
        <v>0</v>
      </c>
      <c r="H31" s="78">
        <f t="shared" ca="1" si="4"/>
        <v>0</v>
      </c>
      <c r="I31" s="78">
        <f t="shared" ca="1" si="4"/>
        <v>18955100</v>
      </c>
      <c r="J31" s="82">
        <f ca="1">I31/Exchange_rate_local_currency_USD</f>
        <v>18955100</v>
      </c>
      <c r="K31" s="79">
        <f t="shared" ref="K31:K34" ca="1" si="5">J31/$J$34</f>
        <v>0.13579474791240406</v>
      </c>
    </row>
    <row r="32" spans="1:13" ht="16.5" x14ac:dyDescent="0.25">
      <c r="B32" t="s">
        <v>114</v>
      </c>
      <c r="C32" s="77" t="s">
        <v>699</v>
      </c>
      <c r="D32" s="78">
        <f t="shared" ca="1" si="4"/>
        <v>154150</v>
      </c>
      <c r="E32" s="78">
        <f t="shared" ca="1" si="4"/>
        <v>16084000</v>
      </c>
      <c r="F32" s="78">
        <f t="shared" ca="1" si="4"/>
        <v>16248000</v>
      </c>
      <c r="G32" s="78">
        <f t="shared" ca="1" si="4"/>
        <v>11520000</v>
      </c>
      <c r="H32" s="78">
        <f t="shared" ca="1" si="4"/>
        <v>0</v>
      </c>
      <c r="I32" s="78">
        <f t="shared" ca="1" si="4"/>
        <v>44006150</v>
      </c>
      <c r="J32" s="82">
        <f ca="1">I32/Exchange_rate_local_currency_USD</f>
        <v>44006150</v>
      </c>
      <c r="K32" s="79">
        <f t="shared" ca="1" si="5"/>
        <v>0.3152610139669767</v>
      </c>
    </row>
    <row r="33" spans="2:11" ht="16.5" x14ac:dyDescent="0.25">
      <c r="B33" t="s">
        <v>115</v>
      </c>
      <c r="C33" s="77" t="s">
        <v>64</v>
      </c>
      <c r="D33" s="78">
        <f t="shared" ca="1" si="4"/>
        <v>309500</v>
      </c>
      <c r="E33" s="78">
        <f t="shared" ca="1" si="4"/>
        <v>178000</v>
      </c>
      <c r="F33" s="78">
        <f t="shared" ca="1" si="4"/>
        <v>0</v>
      </c>
      <c r="G33" s="78">
        <f t="shared" ca="1" si="4"/>
        <v>0</v>
      </c>
      <c r="H33" s="78">
        <f t="shared" ca="1" si="4"/>
        <v>0</v>
      </c>
      <c r="I33" s="78">
        <f t="shared" ca="1" si="4"/>
        <v>487500</v>
      </c>
      <c r="J33" s="82">
        <f ca="1">I33/Exchange_rate_local_currency_USD</f>
        <v>487500</v>
      </c>
      <c r="K33" s="79">
        <f t="shared" ca="1" si="5"/>
        <v>3.4924605835525524E-3</v>
      </c>
    </row>
    <row r="34" spans="2:11" ht="16.5" x14ac:dyDescent="0.25">
      <c r="C34" s="80" t="s">
        <v>101</v>
      </c>
      <c r="D34" s="80">
        <f ca="1">SUM(D30:D33)</f>
        <v>21185650</v>
      </c>
      <c r="E34" s="80">
        <f t="shared" ref="E34:J34" ca="1" si="6">SUM(E30:E33)</f>
        <v>38261800</v>
      </c>
      <c r="F34" s="80">
        <f t="shared" ca="1" si="6"/>
        <v>40149750</v>
      </c>
      <c r="G34" s="80">
        <f t="shared" ca="1" si="6"/>
        <v>25871200</v>
      </c>
      <c r="H34" s="80">
        <f t="shared" ca="1" si="6"/>
        <v>14118000</v>
      </c>
      <c r="I34" s="80">
        <f t="shared" ca="1" si="6"/>
        <v>139586400</v>
      </c>
      <c r="J34" s="80">
        <f t="shared" ca="1" si="6"/>
        <v>139586400</v>
      </c>
      <c r="K34" s="79">
        <f t="shared" ca="1" si="5"/>
        <v>1</v>
      </c>
    </row>
    <row r="38" spans="2:11" ht="45" x14ac:dyDescent="0.25">
      <c r="C38" s="155" t="s">
        <v>707</v>
      </c>
      <c r="D38" s="75">
        <f>IF('Basic Input for Tool'!$C$7="","Year 1",'Basic Input for Tool'!$C$7)</f>
        <v>2024</v>
      </c>
      <c r="E38" s="75">
        <f>IF('Basic Input for Tool'!$C$7="","Year 2",D38+1)</f>
        <v>2025</v>
      </c>
      <c r="F38" s="75">
        <f>IF('Basic Input for Tool'!$C$7="","Year 3",E38+1)</f>
        <v>2026</v>
      </c>
      <c r="G38" s="75">
        <f>IF('Basic Input for Tool'!$C$7="","Year 4",F38+1)</f>
        <v>2027</v>
      </c>
      <c r="H38" s="75">
        <f>IF('Basic Input for Tool'!$C$7="","Year 5",G38+1)</f>
        <v>2028</v>
      </c>
      <c r="I38" s="76" t="str">
        <f>"TOTAL " &amp; 'Basic Input for Tool'!$C$10</f>
        <v xml:space="preserve">TOTAL </v>
      </c>
      <c r="J38" s="76" t="s">
        <v>705</v>
      </c>
    </row>
    <row r="39" spans="2:11" ht="16.5" x14ac:dyDescent="0.25">
      <c r="C39" s="77" t="str">
        <f>'Basic Input for Tool'!D65</f>
        <v>Meeting</v>
      </c>
      <c r="D39" s="78">
        <f>'P1. Legal instruments'!T111+'P2. Financing'!T111+'P3. IHR coordination IHR NFP'!T111+'P4. AMR'!T111+'P5. Zoonotic disease'!T111+'P6. Food safety'!T111+'P7. Biosafety and biosecurity'!T111+'P8. Immunization'!T111+'D1. National laboratory systems'!T111+'D2. Surveillance'!T111+'D3. Human resources'!T111+'R2. Linking public health'!T111+'R3. Health services provision'!T111+'R1. Health emergency management'!T111+'R4. IPC'!T111+'R5. Risk communication and CE'!T111+'PoE and border health'!T111+'CE. Chemical Events'!T111+'RE. Radiation emergencies'!T111+'Other technical focus area'!T111</f>
        <v>175200</v>
      </c>
      <c r="E39" s="78">
        <f>'P1. Legal instruments'!U111+'P2. Financing'!U111+'P3. IHR coordination IHR NFP'!U111+'P4. AMR'!U111+'P5. Zoonotic disease'!U111+'P6. Food safety'!U111+'P7. Biosafety and biosecurity'!U111+'P8. Immunization'!U111+'D1. National laboratory systems'!U111+'D2. Surveillance'!U111+'D3. Human resources'!U111+'R2. Linking public health'!U111+'R3. Health services provision'!U111+'R1. Health emergency management'!U111+'R4. IPC'!U111+'R5. Risk communication and CE'!U111+'PoE and border health'!U111+'CE. Chemical Events'!U111+'RE. Radiation emergencies'!U111+'Other technical focus area'!U111</f>
        <v>392900</v>
      </c>
      <c r="F39" s="78">
        <f>'P1. Legal instruments'!V111+'P2. Financing'!V111+'P3. IHR coordination IHR NFP'!V111+'P4. AMR'!V111+'P5. Zoonotic disease'!V111+'P6. Food safety'!V111+'P7. Biosafety and biosecurity'!V111+'P8. Immunization'!V111+'D1. National laboratory systems'!V111+'D2. Surveillance'!V111+'D3. Human resources'!V111+'R2. Linking public health'!V111+'R3. Health services provision'!V111+'R1. Health emergency management'!V111+'R4. IPC'!V111+'R5. Risk communication and CE'!V111+'PoE and border health'!V111+'CE. Chemical Events'!V111+'RE. Radiation emergencies'!V111+'Other technical focus area'!V111</f>
        <v>175200</v>
      </c>
      <c r="G39" s="78">
        <f>'P1. Legal instruments'!W111+'P2. Financing'!W111+'P3. IHR coordination IHR NFP'!W111+'P4. AMR'!W111+'P5. Zoonotic disease'!W111+'P6. Food safety'!W111+'P7. Biosafety and biosecurity'!W111+'P8. Immunization'!W111+'D1. National laboratory systems'!W111+'D2. Surveillance'!W111+'D3. Human resources'!W111+'R2. Linking public health'!W111+'R3. Health services provision'!W111+'R1. Health emergency management'!W111+'R4. IPC'!W111+'R5. Risk communication and CE'!W111+'PoE and border health'!W111+'CE. Chemical Events'!W111+'RE. Radiation emergencies'!W111+'Other technical focus area'!W111</f>
        <v>0</v>
      </c>
      <c r="H39" s="78">
        <f>'P1. Legal instruments'!X111+'P2. Financing'!X111+'P3. IHR coordination IHR NFP'!X111+'P4. AMR'!X111+'P5. Zoonotic disease'!X111+'P6. Food safety'!X111+'P7. Biosafety and biosecurity'!X111+'P8. Immunization'!X111+'D1. National laboratory systems'!X111+'D2. Surveillance'!X111+'D3. Human resources'!X111+'R2. Linking public health'!X111+'R3. Health services provision'!X111+'R1. Health emergency management'!X111+'R4. IPC'!X111+'R5. Risk communication and CE'!X111+'PoE and border health'!X111+'CE. Chemical Events'!X111+'RE. Radiation emergencies'!X111+'Other technical focus area'!X111</f>
        <v>0</v>
      </c>
      <c r="I39" s="78">
        <f>'P1. Legal instruments'!Y111+'P2. Financing'!Y111+'P3. IHR coordination IHR NFP'!Y111+'P4. AMR'!Y111+'P5. Zoonotic disease'!Y111+'P6. Food safety'!Y111+'P7. Biosafety and biosecurity'!Y111+'P8. Immunization'!Y111+'D1. National laboratory systems'!Y111+'D2. Surveillance'!Y111+'D3. Human resources'!Y111+'R2. Linking public health'!Y111+'R3. Health services provision'!Y111+'R1. Health emergency management'!Y111+'R4. IPC'!Y111+'R5. Risk communication and CE'!Y111+'PoE and border health'!Y111+'CE. Chemical Events'!Y111+'RE. Radiation emergencies'!Y111+'Other technical focus area'!Y111</f>
        <v>743300</v>
      </c>
      <c r="J39" s="82">
        <f t="shared" ref="J39" si="7">I39/Exchange_rate_local_currency_USD</f>
        <v>743300</v>
      </c>
      <c r="K39" s="79">
        <f t="shared" ref="K39:K62" si="8">J39/$J$62</f>
        <v>5.3321090453243613E-3</v>
      </c>
    </row>
    <row r="40" spans="2:11" ht="16.5" x14ac:dyDescent="0.25">
      <c r="C40" s="77" t="str">
        <f>'Basic Input for Tool'!D66</f>
        <v>Training</v>
      </c>
      <c r="D40" s="78">
        <f>'P1. Legal instruments'!T112+'P2. Financing'!T112+'P3. IHR coordination IHR NFP'!T112+'P4. AMR'!T112+'P5. Zoonotic disease'!T112+'P6. Food safety'!T112+'P7. Biosafety and biosecurity'!T112+'P8. Immunization'!T112+'D1. National laboratory systems'!T112+'D2. Surveillance'!T112+'D3. Human resources'!T112+'R2. Linking public health'!T112+'R3. Health services provision'!T112+'R1. Health emergency management'!T112+'R4. IPC'!T112+'R5. Risk communication and CE'!T112+'PoE and border health'!T112+'CE. Chemical Events'!T112+'RE. Radiation emergencies'!T112+'Other technical focus area'!T112</f>
        <v>0</v>
      </c>
      <c r="E40" s="78">
        <f>'P1. Legal instruments'!U112+'P2. Financing'!U112+'P3. IHR coordination IHR NFP'!U112+'P4. AMR'!U112+'P5. Zoonotic disease'!U112+'P6. Food safety'!U112+'P7. Biosafety and biosecurity'!U112+'P8. Immunization'!U112+'D1. National laboratory systems'!U112+'D2. Surveillance'!U112+'D3. Human resources'!U112+'R2. Linking public health'!U112+'R3. Health services provision'!U112+'R1. Health emergency management'!U112+'R4. IPC'!U112+'R5. Risk communication and CE'!U112+'PoE and border health'!U112+'CE. Chemical Events'!U112+'RE. Radiation emergencies'!U112+'Other technical focus area'!U112</f>
        <v>0</v>
      </c>
      <c r="F40" s="78">
        <f>'P1. Legal instruments'!V112+'P2. Financing'!V112+'P3. IHR coordination IHR NFP'!V112+'P4. AMR'!V112+'P5. Zoonotic disease'!V112+'P6. Food safety'!V112+'P7. Biosafety and biosecurity'!V112+'P8. Immunization'!V112+'D1. National laboratory systems'!V112+'D2. Surveillance'!V112+'D3. Human resources'!V112+'R2. Linking public health'!V112+'R3. Health services provision'!V112+'R1. Health emergency management'!V112+'R4. IPC'!V112+'R5. Risk communication and CE'!V112+'PoE and border health'!V112+'CE. Chemical Events'!V112+'RE. Radiation emergencies'!V112+'Other technical focus area'!V112</f>
        <v>154150</v>
      </c>
      <c r="G40" s="78">
        <f>'P1. Legal instruments'!W112+'P2. Financing'!W112+'P3. IHR coordination IHR NFP'!W112+'P4. AMR'!W112+'P5. Zoonotic disease'!W112+'P6. Food safety'!W112+'P7. Biosafety and biosecurity'!W112+'P8. Immunization'!W112+'D1. National laboratory systems'!W112+'D2. Surveillance'!W112+'D3. Human resources'!W112+'R2. Linking public health'!W112+'R3. Health services provision'!W112+'R1. Health emergency management'!W112+'R4. IPC'!W112+'R5. Risk communication and CE'!W112+'PoE and border health'!W112+'CE. Chemical Events'!W112+'RE. Radiation emergencies'!W112+'Other technical focus area'!W112</f>
        <v>0</v>
      </c>
      <c r="H40" s="78">
        <f>'P1. Legal instruments'!X112+'P2. Financing'!X112+'P3. IHR coordination IHR NFP'!X112+'P4. AMR'!X112+'P5. Zoonotic disease'!X112+'P6. Food safety'!X112+'P7. Biosafety and biosecurity'!X112+'P8. Immunization'!X112+'D1. National laboratory systems'!X112+'D2. Surveillance'!X112+'D3. Human resources'!X112+'R2. Linking public health'!X112+'R3. Health services provision'!X112+'R1. Health emergency management'!X112+'R4. IPC'!X112+'R5. Risk communication and CE'!X112+'PoE and border health'!X112+'CE. Chemical Events'!X112+'RE. Radiation emergencies'!X112+'Other technical focus area'!X112</f>
        <v>0</v>
      </c>
      <c r="I40" s="78">
        <f>'P1. Legal instruments'!Y112+'P2. Financing'!Y112+'P3. IHR coordination IHR NFP'!Y112+'P4. AMR'!Y112+'P5. Zoonotic disease'!Y112+'P6. Food safety'!Y112+'P7. Biosafety and biosecurity'!Y112+'P8. Immunization'!Y112+'D1. National laboratory systems'!Y112+'D2. Surveillance'!Y112+'D3. Human resources'!Y112+'R2. Linking public health'!Y112+'R3. Health services provision'!Y112+'R1. Health emergency management'!Y112+'R4. IPC'!Y112+'R5. Risk communication and CE'!Y112+'PoE and border health'!Y112+'CE. Chemical Events'!Y112+'RE. Radiation emergencies'!Y112+'Other technical focus area'!Y112</f>
        <v>154150</v>
      </c>
      <c r="J40" s="82">
        <f t="shared" ref="J40:J61" si="9">I40/Exchange_rate_local_currency_USD</f>
        <v>154150</v>
      </c>
      <c r="K40" s="79">
        <f t="shared" si="8"/>
        <v>1.1058046674784748E-3</v>
      </c>
    </row>
    <row r="41" spans="2:11" ht="16.5" x14ac:dyDescent="0.25">
      <c r="C41" s="77" t="str">
        <f>'Basic Input for Tool'!D67</f>
        <v>Workshop</v>
      </c>
      <c r="D41" s="78">
        <f>'P1. Legal instruments'!T113+'P2. Financing'!T113+'P3. IHR coordination IHR NFP'!T113+'P4. AMR'!T113+'P5. Zoonotic disease'!T113+'P6. Food safety'!T113+'P7. Biosafety and biosecurity'!T113+'P8. Immunization'!T113+'D1. National laboratory systems'!T113+'D2. Surveillance'!T113+'D3. Human resources'!T113+'R2. Linking public health'!T113+'R3. Health services provision'!T113+'R1. Health emergency management'!T113+'R4. IPC'!T113+'R5. Risk communication and CE'!T113+'PoE and border health'!T113+'CE. Chemical Events'!T113+'RE. Radiation emergencies'!T113+'Other technical focus area'!T113</f>
        <v>290800</v>
      </c>
      <c r="E41" s="78">
        <f>'P1. Legal instruments'!U113+'P2. Financing'!U113+'P3. IHR coordination IHR NFP'!U113+'P4. AMR'!U113+'P5. Zoonotic disease'!U113+'P6. Food safety'!U113+'P7. Biosafety and biosecurity'!U113+'P8. Immunization'!U113+'D1. National laboratory systems'!U113+'D2. Surveillance'!U113+'D3. Human resources'!U113+'R2. Linking public health'!U113+'R3. Health services provision'!U113+'R1. Health emergency management'!U113+'R4. IPC'!U113+'R5. Risk communication and CE'!U113+'PoE and border health'!U113+'CE. Chemical Events'!U113+'RE. Radiation emergencies'!U113+'Other technical focus area'!U113</f>
        <v>160000</v>
      </c>
      <c r="F41" s="78">
        <f>'P1. Legal instruments'!V113+'P2. Financing'!V113+'P3. IHR coordination IHR NFP'!V113+'P4. AMR'!V113+'P5. Zoonotic disease'!V113+'P6. Food safety'!V113+'P7. Biosafety and biosecurity'!V113+'P8. Immunization'!V113+'D1. National laboratory systems'!V113+'D2. Surveillance'!V113+'D3. Human resources'!V113+'R2. Linking public health'!V113+'R3. Health services provision'!V113+'R1. Health emergency management'!V113+'R4. IPC'!V113+'R5. Risk communication and CE'!V113+'PoE and border health'!V113+'CE. Chemical Events'!V113+'RE. Radiation emergencies'!V113+'Other technical focus area'!V113</f>
        <v>0</v>
      </c>
      <c r="G41" s="78">
        <f>'P1. Legal instruments'!W113+'P2. Financing'!W113+'P3. IHR coordination IHR NFP'!W113+'P4. AMR'!W113+'P5. Zoonotic disease'!W113+'P6. Food safety'!W113+'P7. Biosafety and biosecurity'!W113+'P8. Immunization'!W113+'D1. National laboratory systems'!W113+'D2. Surveillance'!W113+'D3. Human resources'!W113+'R2. Linking public health'!W113+'R3. Health services provision'!W113+'R1. Health emergency management'!W113+'R4. IPC'!W113+'R5. Risk communication and CE'!W113+'PoE and border health'!W113+'CE. Chemical Events'!W113+'RE. Radiation emergencies'!W113+'Other technical focus area'!W113</f>
        <v>0</v>
      </c>
      <c r="H41" s="78">
        <f>'P1. Legal instruments'!X113+'P2. Financing'!X113+'P3. IHR coordination IHR NFP'!X113+'P4. AMR'!X113+'P5. Zoonotic disease'!X113+'P6. Food safety'!X113+'P7. Biosafety and biosecurity'!X113+'P8. Immunization'!X113+'D1. National laboratory systems'!X113+'D2. Surveillance'!X113+'D3. Human resources'!X113+'R2. Linking public health'!X113+'R3. Health services provision'!X113+'R1. Health emergency management'!X113+'R4. IPC'!X113+'R5. Risk communication and CE'!X113+'PoE and border health'!X113+'CE. Chemical Events'!X113+'RE. Radiation emergencies'!X113+'Other technical focus area'!X113</f>
        <v>0</v>
      </c>
      <c r="I41" s="78">
        <f>'P1. Legal instruments'!Y113+'P2. Financing'!Y113+'P3. IHR coordination IHR NFP'!Y113+'P4. AMR'!Y113+'P5. Zoonotic disease'!Y113+'P6. Food safety'!Y113+'P7. Biosafety and biosecurity'!Y113+'P8. Immunization'!Y113+'D1. National laboratory systems'!Y113+'D2. Surveillance'!Y113+'D3. Human resources'!Y113+'R2. Linking public health'!Y113+'R3. Health services provision'!Y113+'R1. Health emergency management'!Y113+'R4. IPC'!Y113+'R5. Risk communication and CE'!Y113+'PoE and border health'!Y113+'CE. Chemical Events'!Y113+'RE. Radiation emergencies'!Y113+'Other technical focus area'!Y113</f>
        <v>450800</v>
      </c>
      <c r="J41" s="82">
        <f t="shared" si="9"/>
        <v>450800</v>
      </c>
      <c r="K41" s="79">
        <f t="shared" si="8"/>
        <v>3.2338419986979983E-3</v>
      </c>
    </row>
    <row r="42" spans="2:11" ht="16.5" x14ac:dyDescent="0.25">
      <c r="C42" s="77" t="str">
        <f>'Basic Input for Tool'!D68</f>
        <v>SOP development</v>
      </c>
      <c r="D42" s="78">
        <f>'P1. Legal instruments'!T114+'P2. Financing'!T114+'P3. IHR coordination IHR NFP'!T114+'P4. AMR'!T114+'P5. Zoonotic disease'!T114+'P6. Food safety'!T114+'P7. Biosafety and biosecurity'!T114+'P8. Immunization'!T114+'D1. National laboratory systems'!T114+'D2. Surveillance'!T114+'D3. Human resources'!T114+'R2. Linking public health'!T114+'R3. Health services provision'!T114+'R1. Health emergency management'!T114+'R4. IPC'!T114+'R5. Risk communication and CE'!T114+'PoE and border health'!T114+'CE. Chemical Events'!T114+'RE. Radiation emergencies'!T114+'Other technical focus area'!T114</f>
        <v>0</v>
      </c>
      <c r="E42" s="78">
        <f>'P1. Legal instruments'!U114+'P2. Financing'!U114+'P3. IHR coordination IHR NFP'!U114+'P4. AMR'!U114+'P5. Zoonotic disease'!U114+'P6. Food safety'!U114+'P7. Biosafety and biosecurity'!U114+'P8. Immunization'!U114+'D1. National laboratory systems'!U114+'D2. Surveillance'!U114+'D3. Human resources'!U114+'R2. Linking public health'!U114+'R3. Health services provision'!U114+'R1. Health emergency management'!U114+'R4. IPC'!U114+'R5. Risk communication and CE'!U114+'PoE and border health'!U114+'CE. Chemical Events'!U114+'RE. Radiation emergencies'!U114+'Other technical focus area'!U114</f>
        <v>199700</v>
      </c>
      <c r="F42" s="78">
        <f>'P1. Legal instruments'!V114+'P2. Financing'!V114+'P3. IHR coordination IHR NFP'!V114+'P4. AMR'!V114+'P5. Zoonotic disease'!V114+'P6. Food safety'!V114+'P7. Biosafety and biosecurity'!V114+'P8. Immunization'!V114+'D1. National laboratory systems'!V114+'D2. Surveillance'!V114+'D3. Human resources'!V114+'R2. Linking public health'!V114+'R3. Health services provision'!V114+'R1. Health emergency management'!V114+'R4. IPC'!V114+'R5. Risk communication and CE'!V114+'PoE and border health'!V114+'CE. Chemical Events'!V114+'RE. Radiation emergencies'!V114+'Other technical focus area'!V114</f>
        <v>0</v>
      </c>
      <c r="G42" s="78">
        <f>'P1. Legal instruments'!W114+'P2. Financing'!W114+'P3. IHR coordination IHR NFP'!W114+'P4. AMR'!W114+'P5. Zoonotic disease'!W114+'P6. Food safety'!W114+'P7. Biosafety and biosecurity'!W114+'P8. Immunization'!W114+'D1. National laboratory systems'!W114+'D2. Surveillance'!W114+'D3. Human resources'!W114+'R2. Linking public health'!W114+'R3. Health services provision'!W114+'R1. Health emergency management'!W114+'R4. IPC'!W114+'R5. Risk communication and CE'!W114+'PoE and border health'!W114+'CE. Chemical Events'!W114+'RE. Radiation emergencies'!W114+'Other technical focus area'!W114</f>
        <v>0</v>
      </c>
      <c r="H42" s="78">
        <f>'P1. Legal instruments'!X114+'P2. Financing'!X114+'P3. IHR coordination IHR NFP'!X114+'P4. AMR'!X114+'P5. Zoonotic disease'!X114+'P6. Food safety'!X114+'P7. Biosafety and biosecurity'!X114+'P8. Immunization'!X114+'D1. National laboratory systems'!X114+'D2. Surveillance'!X114+'D3. Human resources'!X114+'R2. Linking public health'!X114+'R3. Health services provision'!X114+'R1. Health emergency management'!X114+'R4. IPC'!X114+'R5. Risk communication and CE'!X114+'PoE and border health'!X114+'CE. Chemical Events'!X114+'RE. Radiation emergencies'!X114+'Other technical focus area'!X114</f>
        <v>0</v>
      </c>
      <c r="I42" s="78">
        <f>'P1. Legal instruments'!Y114+'P2. Financing'!Y114+'P3. IHR coordination IHR NFP'!Y114+'P4. AMR'!Y114+'P5. Zoonotic disease'!Y114+'P6. Food safety'!Y114+'P7. Biosafety and biosecurity'!Y114+'P8. Immunization'!Y114+'D1. National laboratory systems'!Y114+'D2. Surveillance'!Y114+'D3. Human resources'!Y114+'R2. Linking public health'!Y114+'R3. Health services provision'!Y114+'R1. Health emergency management'!Y114+'R4. IPC'!Y114+'R5. Risk communication and CE'!Y114+'PoE and border health'!Y114+'CE. Chemical Events'!Y114+'RE. Radiation emergencies'!Y114+'Other technical focus area'!Y114</f>
        <v>199700</v>
      </c>
      <c r="J42" s="82">
        <f t="shared" si="9"/>
        <v>199700</v>
      </c>
      <c r="K42" s="79">
        <f t="shared" si="8"/>
        <v>1.432560441747982E-3</v>
      </c>
    </row>
    <row r="43" spans="2:11" ht="16.5" x14ac:dyDescent="0.25">
      <c r="C43" s="77" t="str">
        <f>'Basic Input for Tool'!D69</f>
        <v>Communication</v>
      </c>
      <c r="D43" s="78">
        <f>'P1. Legal instruments'!T115+'P2. Financing'!T115+'P3. IHR coordination IHR NFP'!T115+'P4. AMR'!T115+'P5. Zoonotic disease'!T115+'P6. Food safety'!T115+'P7. Biosafety and biosecurity'!T115+'P8. Immunization'!T115+'D1. National laboratory systems'!T115+'D2. Surveillance'!T115+'D3. Human resources'!T115+'R2. Linking public health'!T115+'R3. Health services provision'!T115+'R1. Health emergency management'!T115+'R4. IPC'!T115+'R5. Risk communication and CE'!T115+'PoE and border health'!T115+'CE. Chemical Events'!T115+'RE. Radiation emergencies'!T115+'Other technical focus area'!T115</f>
        <v>0</v>
      </c>
      <c r="E43" s="78">
        <f>'P1. Legal instruments'!U115+'P2. Financing'!U115+'P3. IHR coordination IHR NFP'!U115+'P4. AMR'!U115+'P5. Zoonotic disease'!U115+'P6. Food safety'!U115+'P7. Biosafety and biosecurity'!U115+'P8. Immunization'!U115+'D1. National laboratory systems'!U115+'D2. Surveillance'!U115+'D3. Human resources'!U115+'R2. Linking public health'!U115+'R3. Health services provision'!U115+'R1. Health emergency management'!U115+'R4. IPC'!U115+'R5. Risk communication and CE'!U115+'PoE and border health'!U115+'CE. Chemical Events'!U115+'RE. Radiation emergencies'!U115+'Other technical focus area'!U115</f>
        <v>6000</v>
      </c>
      <c r="F43" s="78">
        <f>'P1. Legal instruments'!V115+'P2. Financing'!V115+'P3. IHR coordination IHR NFP'!V115+'P4. AMR'!V115+'P5. Zoonotic disease'!V115+'P6. Food safety'!V115+'P7. Biosafety and biosecurity'!V115+'P8. Immunization'!V115+'D1. National laboratory systems'!V115+'D2. Surveillance'!V115+'D3. Human resources'!V115+'R2. Linking public health'!V115+'R3. Health services provision'!V115+'R1. Health emergency management'!V115+'R4. IPC'!V115+'R5. Risk communication and CE'!V115+'PoE and border health'!V115+'CE. Chemical Events'!V115+'RE. Radiation emergencies'!V115+'Other technical focus area'!V115</f>
        <v>0</v>
      </c>
      <c r="G43" s="78">
        <f>'P1. Legal instruments'!W115+'P2. Financing'!W115+'P3. IHR coordination IHR NFP'!W115+'P4. AMR'!W115+'P5. Zoonotic disease'!W115+'P6. Food safety'!W115+'P7. Biosafety and biosecurity'!W115+'P8. Immunization'!W115+'D1. National laboratory systems'!W115+'D2. Surveillance'!W115+'D3. Human resources'!W115+'R2. Linking public health'!W115+'R3. Health services provision'!W115+'R1. Health emergency management'!W115+'R4. IPC'!W115+'R5. Risk communication and CE'!W115+'PoE and border health'!W115+'CE. Chemical Events'!W115+'RE. Radiation emergencies'!W115+'Other technical focus area'!W115</f>
        <v>0</v>
      </c>
      <c r="H43" s="78">
        <f>'P1. Legal instruments'!X115+'P2. Financing'!X115+'P3. IHR coordination IHR NFP'!X115+'P4. AMR'!X115+'P5. Zoonotic disease'!X115+'P6. Food safety'!X115+'P7. Biosafety and biosecurity'!X115+'P8. Immunization'!X115+'D1. National laboratory systems'!X115+'D2. Surveillance'!X115+'D3. Human resources'!X115+'R2. Linking public health'!X115+'R3. Health services provision'!X115+'R1. Health emergency management'!X115+'R4. IPC'!X115+'R5. Risk communication and CE'!X115+'PoE and border health'!X115+'CE. Chemical Events'!X115+'RE. Radiation emergencies'!X115+'Other technical focus area'!X115</f>
        <v>0</v>
      </c>
      <c r="I43" s="78">
        <f>'P1. Legal instruments'!Y115+'P2. Financing'!Y115+'P3. IHR coordination IHR NFP'!Y115+'P4. AMR'!Y115+'P5. Zoonotic disease'!Y115+'P6. Food safety'!Y115+'P7. Biosafety and biosecurity'!Y115+'P8. Immunization'!Y115+'D1. National laboratory systems'!Y115+'D2. Surveillance'!Y115+'D3. Human resources'!Y115+'R2. Linking public health'!Y115+'R3. Health services provision'!Y115+'R1. Health emergency management'!Y115+'R4. IPC'!Y115+'R5. Risk communication and CE'!Y115+'PoE and border health'!Y115+'CE. Chemical Events'!Y115+'RE. Radiation emergencies'!Y115+'Other technical focus area'!Y115</f>
        <v>6000</v>
      </c>
      <c r="J43" s="82">
        <f t="shared" si="9"/>
        <v>6000</v>
      </c>
      <c r="K43" s="79">
        <f t="shared" si="8"/>
        <v>4.3041375315412582E-5</v>
      </c>
    </row>
    <row r="44" spans="2:11" ht="16.5" x14ac:dyDescent="0.25">
      <c r="C44" s="77" t="str">
        <f>'Basic Input for Tool'!D70</f>
        <v>Construction</v>
      </c>
      <c r="D44" s="78">
        <f>'P1. Legal instruments'!T116+'P2. Financing'!T116+'P3. IHR coordination IHR NFP'!T116+'P4. AMR'!T116+'P5. Zoonotic disease'!T116+'P6. Food safety'!T116+'P7. Biosafety and biosecurity'!T116+'P8. Immunization'!T116+'D1. National laboratory systems'!T116+'D2. Surveillance'!T116+'D3. Human resources'!T116+'R2. Linking public health'!T116+'R3. Health services provision'!T116+'R1. Health emergency management'!T116+'R4. IPC'!T116+'R5. Risk communication and CE'!T116+'PoE and border health'!T116+'CE. Chemical Events'!T116+'RE. Radiation emergencies'!T116+'Other technical focus area'!T116</f>
        <v>0</v>
      </c>
      <c r="E44" s="78">
        <f>'P1. Legal instruments'!U116+'P2. Financing'!U116+'P3. IHR coordination IHR NFP'!U116+'P4. AMR'!U116+'P5. Zoonotic disease'!U116+'P6. Food safety'!U116+'P7. Biosafety and biosecurity'!U116+'P8. Immunization'!U116+'D1. National laboratory systems'!U116+'D2. Surveillance'!U116+'D3. Human resources'!U116+'R2. Linking public health'!U116+'R3. Health services provision'!U116+'R1. Health emergency management'!U116+'R4. IPC'!U116+'R5. Risk communication and CE'!U116+'PoE and border health'!U116+'CE. Chemical Events'!U116+'RE. Radiation emergencies'!U116+'Other technical focus area'!U116</f>
        <v>0</v>
      </c>
      <c r="F44" s="78">
        <f>'P1. Legal instruments'!V116+'P2. Financing'!V116+'P3. IHR coordination IHR NFP'!V116+'P4. AMR'!V116+'P5. Zoonotic disease'!V116+'P6. Food safety'!V116+'P7. Biosafety and biosecurity'!V116+'P8. Immunization'!V116+'D1. National laboratory systems'!V116+'D2. Surveillance'!V116+'D3. Human resources'!V116+'R2. Linking public health'!V116+'R3. Health services provision'!V116+'R1. Health emergency management'!V116+'R4. IPC'!V116+'R5. Risk communication and CE'!V116+'PoE and border health'!V116+'CE. Chemical Events'!V116+'RE. Radiation emergencies'!V116+'Other technical focus area'!V116</f>
        <v>2000000</v>
      </c>
      <c r="G44" s="78">
        <f>'P1. Legal instruments'!W116+'P2. Financing'!W116+'P3. IHR coordination IHR NFP'!W116+'P4. AMR'!W116+'P5. Zoonotic disease'!W116+'P6. Food safety'!W116+'P7. Biosafety and biosecurity'!W116+'P8. Immunization'!W116+'D1. National laboratory systems'!W116+'D2. Surveillance'!W116+'D3. Human resources'!W116+'R2. Linking public health'!W116+'R3. Health services provision'!W116+'R1. Health emergency management'!W116+'R4. IPC'!W116+'R5. Risk communication and CE'!W116+'PoE and border health'!W116+'CE. Chemical Events'!W116+'RE. Radiation emergencies'!W116+'Other technical focus area'!W116</f>
        <v>0</v>
      </c>
      <c r="H44" s="78">
        <f>'P1. Legal instruments'!X116+'P2. Financing'!X116+'P3. IHR coordination IHR NFP'!X116+'P4. AMR'!X116+'P5. Zoonotic disease'!X116+'P6. Food safety'!X116+'P7. Biosafety and biosecurity'!X116+'P8. Immunization'!X116+'D1. National laboratory systems'!X116+'D2. Surveillance'!X116+'D3. Human resources'!X116+'R2. Linking public health'!X116+'R3. Health services provision'!X116+'R1. Health emergency management'!X116+'R4. IPC'!X116+'R5. Risk communication and CE'!X116+'PoE and border health'!X116+'CE. Chemical Events'!X116+'RE. Radiation emergencies'!X116+'Other technical focus area'!X116</f>
        <v>0</v>
      </c>
      <c r="I44" s="78">
        <f>'P1. Legal instruments'!Y116+'P2. Financing'!Y116+'P3. IHR coordination IHR NFP'!Y116+'P4. AMR'!Y116+'P5. Zoonotic disease'!Y116+'P6. Food safety'!Y116+'P7. Biosafety and biosecurity'!Y116+'P8. Immunization'!Y116+'D1. National laboratory systems'!Y116+'D2. Surveillance'!Y116+'D3. Human resources'!Y116+'R2. Linking public health'!Y116+'R3. Health services provision'!Y116+'R1. Health emergency management'!Y116+'R4. IPC'!Y116+'R5. Risk communication and CE'!Y116+'PoE and border health'!Y116+'CE. Chemical Events'!Y116+'RE. Radiation emergencies'!Y116+'Other technical focus area'!Y116</f>
        <v>2000000</v>
      </c>
      <c r="J44" s="82">
        <f t="shared" si="9"/>
        <v>2000000</v>
      </c>
      <c r="K44" s="79">
        <f t="shared" si="8"/>
        <v>1.4347125105137526E-2</v>
      </c>
    </row>
    <row r="45" spans="2:11" ht="16.5" x14ac:dyDescent="0.25">
      <c r="C45" s="77" t="str">
        <f>'Basic Input for Tool'!D71</f>
        <v>Consultancy</v>
      </c>
      <c r="D45" s="78">
        <f>'P1. Legal instruments'!T117+'P2. Financing'!T117+'P3. IHR coordination IHR NFP'!T117+'P4. AMR'!T117+'P5. Zoonotic disease'!T117+'P6. Food safety'!T117+'P7. Biosafety and biosecurity'!T117+'P8. Immunization'!T117+'D1. National laboratory systems'!T117+'D2. Surveillance'!T117+'D3. Human resources'!T117+'R2. Linking public health'!T117+'R3. Health services provision'!T117+'R1. Health emergency management'!T117+'R4. IPC'!T117+'R5. Risk communication and CE'!T117+'PoE and border health'!T117+'CE. Chemical Events'!T117+'RE. Radiation emergencies'!T117+'Other technical focus area'!T117</f>
        <v>178000</v>
      </c>
      <c r="E45" s="78">
        <f>'P1. Legal instruments'!U117+'P2. Financing'!U117+'P3. IHR coordination IHR NFP'!U117+'P4. AMR'!U117+'P5. Zoonotic disease'!U117+'P6. Food safety'!U117+'P7. Biosafety and biosecurity'!U117+'P8. Immunization'!U117+'D1. National laboratory systems'!U117+'D2. Surveillance'!U117+'D3. Human resources'!U117+'R2. Linking public health'!U117+'R3. Health services provision'!U117+'R1. Health emergency management'!U117+'R4. IPC'!U117+'R5. Risk communication and CE'!U117+'PoE and border health'!U117+'CE. Chemical Events'!U117+'RE. Radiation emergencies'!U117+'Other technical focus area'!U117</f>
        <v>653600</v>
      </c>
      <c r="F45" s="78">
        <f>'P1. Legal instruments'!V117+'P2. Financing'!V117+'P3. IHR coordination IHR NFP'!V117+'P4. AMR'!V117+'P5. Zoonotic disease'!V117+'P6. Food safety'!V117+'P7. Biosafety and biosecurity'!V117+'P8. Immunization'!V117+'D1. National laboratory systems'!V117+'D2. Surveillance'!V117+'D3. Human resources'!V117+'R2. Linking public health'!V117+'R3. Health services provision'!V117+'R1. Health emergency management'!V117+'R4. IPC'!V117+'R5. Risk communication and CE'!V117+'PoE and border health'!V117+'CE. Chemical Events'!V117+'RE. Radiation emergencies'!V117+'Other technical focus area'!V117</f>
        <v>76200</v>
      </c>
      <c r="G45" s="78">
        <f>'P1. Legal instruments'!W117+'P2. Financing'!W117+'P3. IHR coordination IHR NFP'!W117+'P4. AMR'!W117+'P5. Zoonotic disease'!W117+'P6. Food safety'!W117+'P7. Biosafety and biosecurity'!W117+'P8. Immunization'!W117+'D1. National laboratory systems'!W117+'D2. Surveillance'!W117+'D3. Human resources'!W117+'R2. Linking public health'!W117+'R3. Health services provision'!W117+'R1. Health emergency management'!W117+'R4. IPC'!W117+'R5. Risk communication and CE'!W117+'PoE and border health'!W117+'CE. Chemical Events'!W117+'RE. Radiation emergencies'!W117+'Other technical focus area'!W117</f>
        <v>0</v>
      </c>
      <c r="H45" s="78">
        <f>'P1. Legal instruments'!X117+'P2. Financing'!X117+'P3. IHR coordination IHR NFP'!X117+'P4. AMR'!X117+'P5. Zoonotic disease'!X117+'P6. Food safety'!X117+'P7. Biosafety and biosecurity'!X117+'P8. Immunization'!X117+'D1. National laboratory systems'!X117+'D2. Surveillance'!X117+'D3. Human resources'!X117+'R2. Linking public health'!X117+'R3. Health services provision'!X117+'R1. Health emergency management'!X117+'R4. IPC'!X117+'R5. Risk communication and CE'!X117+'PoE and border health'!X117+'CE. Chemical Events'!X117+'RE. Radiation emergencies'!X117+'Other technical focus area'!X117</f>
        <v>0</v>
      </c>
      <c r="I45" s="78">
        <f>'P1. Legal instruments'!Y117+'P2. Financing'!Y117+'P3. IHR coordination IHR NFP'!Y117+'P4. AMR'!Y117+'P5. Zoonotic disease'!Y117+'P6. Food safety'!Y117+'P7. Biosafety and biosecurity'!Y117+'P8. Immunization'!Y117+'D1. National laboratory systems'!Y117+'D2. Surveillance'!Y117+'D3. Human resources'!Y117+'R2. Linking public health'!Y117+'R3. Health services provision'!Y117+'R1. Health emergency management'!Y117+'R4. IPC'!Y117+'R5. Risk communication and CE'!Y117+'PoE and border health'!Y117+'CE. Chemical Events'!Y117+'RE. Radiation emergencies'!Y117+'Other technical focus area'!Y117</f>
        <v>907800</v>
      </c>
      <c r="J45" s="82">
        <f t="shared" si="9"/>
        <v>907800</v>
      </c>
      <c r="K45" s="79">
        <f t="shared" si="8"/>
        <v>6.5121600852219227E-3</v>
      </c>
    </row>
    <row r="46" spans="2:11" ht="16.5" x14ac:dyDescent="0.25">
      <c r="C46" s="77" t="str">
        <f>'Basic Input for Tool'!D72</f>
        <v>Evaluation</v>
      </c>
      <c r="D46" s="78">
        <f>'P1. Legal instruments'!T118+'P2. Financing'!T118+'P3. IHR coordination IHR NFP'!T118+'P4. AMR'!T118+'P5. Zoonotic disease'!T118+'P6. Food safety'!T118+'P7. Biosafety and biosecurity'!T118+'P8. Immunization'!T118+'D1. National laboratory systems'!T118+'D2. Surveillance'!T118+'D3. Human resources'!T118+'R2. Linking public health'!T118+'R3. Health services provision'!T118+'R1. Health emergency management'!T118+'R4. IPC'!T118+'R5. Risk communication and CE'!T118+'PoE and border health'!T118+'CE. Chemical Events'!T118+'RE. Radiation emergencies'!T118+'Other technical focus area'!T118</f>
        <v>81500</v>
      </c>
      <c r="E46" s="78">
        <f>'P1. Legal instruments'!U118+'P2. Financing'!U118+'P3. IHR coordination IHR NFP'!U118+'P4. AMR'!U118+'P5. Zoonotic disease'!U118+'P6. Food safety'!U118+'P7. Biosafety and biosecurity'!U118+'P8. Immunization'!U118+'D1. National laboratory systems'!U118+'D2. Surveillance'!U118+'D3. Human resources'!U118+'R2. Linking public health'!U118+'R3. Health services provision'!U118+'R1. Health emergency management'!U118+'R4. IPC'!U118+'R5. Risk communication and CE'!U118+'PoE and border health'!U118+'CE. Chemical Events'!U118+'RE. Radiation emergencies'!U118+'Other technical focus area'!U118</f>
        <v>7400</v>
      </c>
      <c r="F46" s="78">
        <f>'P1. Legal instruments'!V118+'P2. Financing'!V118+'P3. IHR coordination IHR NFP'!V118+'P4. AMR'!V118+'P5. Zoonotic disease'!V118+'P6. Food safety'!V118+'P7. Biosafety and biosecurity'!V118+'P8. Immunization'!V118+'D1. National laboratory systems'!V118+'D2. Surveillance'!V118+'D3. Human resources'!V118+'R2. Linking public health'!V118+'R3. Health services provision'!V118+'R1. Health emergency management'!V118+'R4. IPC'!V118+'R5. Risk communication and CE'!V118+'PoE and border health'!V118+'CE. Chemical Events'!V118+'RE. Radiation emergencies'!V118+'Other technical focus area'!V118</f>
        <v>0</v>
      </c>
      <c r="G46" s="78">
        <f>'P1. Legal instruments'!W118+'P2. Financing'!W118+'P3. IHR coordination IHR NFP'!W118+'P4. AMR'!W118+'P5. Zoonotic disease'!W118+'P6. Food safety'!W118+'P7. Biosafety and biosecurity'!W118+'P8. Immunization'!W118+'D1. National laboratory systems'!W118+'D2. Surveillance'!W118+'D3. Human resources'!W118+'R2. Linking public health'!W118+'R3. Health services provision'!W118+'R1. Health emergency management'!W118+'R4. IPC'!W118+'R5. Risk communication and CE'!W118+'PoE and border health'!W118+'CE. Chemical Events'!W118+'RE. Radiation emergencies'!W118+'Other technical focus area'!W118</f>
        <v>0</v>
      </c>
      <c r="H46" s="78">
        <f>'P1. Legal instruments'!X118+'P2. Financing'!X118+'P3. IHR coordination IHR NFP'!X118+'P4. AMR'!X118+'P5. Zoonotic disease'!X118+'P6. Food safety'!X118+'P7. Biosafety and biosecurity'!X118+'P8. Immunization'!X118+'D1. National laboratory systems'!X118+'D2. Surveillance'!X118+'D3. Human resources'!X118+'R2. Linking public health'!X118+'R3. Health services provision'!X118+'R1. Health emergency management'!X118+'R4. IPC'!X118+'R5. Risk communication and CE'!X118+'PoE and border health'!X118+'CE. Chemical Events'!X118+'RE. Radiation emergencies'!X118+'Other technical focus area'!X118</f>
        <v>0</v>
      </c>
      <c r="I46" s="78">
        <f>'P1. Legal instruments'!Y118+'P2. Financing'!Y118+'P3. IHR coordination IHR NFP'!Y118+'P4. AMR'!Y118+'P5. Zoonotic disease'!Y118+'P6. Food safety'!Y118+'P7. Biosafety and biosecurity'!Y118+'P8. Immunization'!Y118+'D1. National laboratory systems'!Y118+'D2. Surveillance'!Y118+'D3. Human resources'!Y118+'R2. Linking public health'!Y118+'R3. Health services provision'!Y118+'R1. Health emergency management'!Y118+'R4. IPC'!Y118+'R5. Risk communication and CE'!Y118+'PoE and border health'!Y118+'CE. Chemical Events'!Y118+'RE. Radiation emergencies'!Y118+'Other technical focus area'!Y118</f>
        <v>88900</v>
      </c>
      <c r="J46" s="82">
        <f t="shared" si="9"/>
        <v>88900</v>
      </c>
      <c r="K46" s="79">
        <f t="shared" si="8"/>
        <v>6.37729710923363E-4</v>
      </c>
    </row>
    <row r="47" spans="2:11" ht="16.5" x14ac:dyDescent="0.25">
      <c r="C47" s="77" t="str">
        <f>'Basic Input for Tool'!D73</f>
        <v>Field visit</v>
      </c>
      <c r="D47" s="78">
        <f>'P1. Legal instruments'!T119+'P2. Financing'!T119+'P3. IHR coordination IHR NFP'!T119+'P4. AMR'!T119+'P5. Zoonotic disease'!T119+'P6. Food safety'!T119+'P7. Biosafety and biosecurity'!T119+'P8. Immunization'!T119+'D1. National laboratory systems'!T119+'D2. Surveillance'!T119+'D3. Human resources'!T119+'R2. Linking public health'!T119+'R3. Health services provision'!T119+'R1. Health emergency management'!T119+'R4. IPC'!T119+'R5. Risk communication and CE'!T119+'PoE and border health'!T119+'CE. Chemical Events'!T119+'RE. Radiation emergencies'!T119+'Other technical focus area'!T119</f>
        <v>0</v>
      </c>
      <c r="E47" s="78">
        <f>'P1. Legal instruments'!U119+'P2. Financing'!U119+'P3. IHR coordination IHR NFP'!U119+'P4. AMR'!U119+'P5. Zoonotic disease'!U119+'P6. Food safety'!U119+'P7. Biosafety and biosecurity'!U119+'P8. Immunization'!U119+'D1. National laboratory systems'!U119+'D2. Surveillance'!U119+'D3. Human resources'!U119+'R2. Linking public health'!U119+'R3. Health services provision'!U119+'R1. Health emergency management'!U119+'R4. IPC'!U119+'R5. Risk communication and CE'!U119+'PoE and border health'!U119+'CE. Chemical Events'!U119+'RE. Radiation emergencies'!U119+'Other technical focus area'!U119</f>
        <v>0</v>
      </c>
      <c r="F47" s="78">
        <f>'P1. Legal instruments'!V119+'P2. Financing'!V119+'P3. IHR coordination IHR NFP'!V119+'P4. AMR'!V119+'P5. Zoonotic disease'!V119+'P6. Food safety'!V119+'P7. Biosafety and biosecurity'!V119+'P8. Immunization'!V119+'D1. National laboratory systems'!V119+'D2. Surveillance'!V119+'D3. Human resources'!V119+'R2. Linking public health'!V119+'R3. Health services provision'!V119+'R1. Health emergency management'!V119+'R4. IPC'!V119+'R5. Risk communication and CE'!V119+'PoE and border health'!V119+'CE. Chemical Events'!V119+'RE. Radiation emergencies'!V119+'Other technical focus area'!V119</f>
        <v>44100</v>
      </c>
      <c r="G47" s="78">
        <f>'P1. Legal instruments'!W119+'P2. Financing'!W119+'P3. IHR coordination IHR NFP'!W119+'P4. AMR'!W119+'P5. Zoonotic disease'!W119+'P6. Food safety'!W119+'P7. Biosafety and biosecurity'!W119+'P8. Immunization'!W119+'D1. National laboratory systems'!W119+'D2. Surveillance'!W119+'D3. Human resources'!W119+'R2. Linking public health'!W119+'R3. Health services provision'!W119+'R1. Health emergency management'!W119+'R4. IPC'!W119+'R5. Risk communication and CE'!W119+'PoE and border health'!W119+'CE. Chemical Events'!W119+'RE. Radiation emergencies'!W119+'Other technical focus area'!W119</f>
        <v>44100</v>
      </c>
      <c r="H47" s="78">
        <f>'P1. Legal instruments'!X119+'P2. Financing'!X119+'P3. IHR coordination IHR NFP'!X119+'P4. AMR'!X119+'P5. Zoonotic disease'!X119+'P6. Food safety'!X119+'P7. Biosafety and biosecurity'!X119+'P8. Immunization'!X119+'D1. National laboratory systems'!X119+'D2. Surveillance'!X119+'D3. Human resources'!X119+'R2. Linking public health'!X119+'R3. Health services provision'!X119+'R1. Health emergency management'!X119+'R4. IPC'!X119+'R5. Risk communication and CE'!X119+'PoE and border health'!X119+'CE. Chemical Events'!X119+'RE. Radiation emergencies'!X119+'Other technical focus area'!X119</f>
        <v>0</v>
      </c>
      <c r="I47" s="78">
        <f>'P1. Legal instruments'!Y119+'P2. Financing'!Y119+'P3. IHR coordination IHR NFP'!Y119+'P4. AMR'!Y119+'P5. Zoonotic disease'!Y119+'P6. Food safety'!Y119+'P7. Biosafety and biosecurity'!Y119+'P8. Immunization'!Y119+'D1. National laboratory systems'!Y119+'D2. Surveillance'!Y119+'D3. Human resources'!Y119+'R2. Linking public health'!Y119+'R3. Health services provision'!Y119+'R1. Health emergency management'!Y119+'R4. IPC'!Y119+'R5. Risk communication and CE'!Y119+'PoE and border health'!Y119+'CE. Chemical Events'!Y119+'RE. Radiation emergencies'!Y119+'Other technical focus area'!Y119</f>
        <v>88200</v>
      </c>
      <c r="J47" s="82">
        <f t="shared" si="9"/>
        <v>88200</v>
      </c>
      <c r="K47" s="79">
        <f t="shared" si="8"/>
        <v>6.3270821713656486E-4</v>
      </c>
    </row>
    <row r="48" spans="2:11" ht="16.5" x14ac:dyDescent="0.25">
      <c r="C48" s="77" t="str">
        <f>'Basic Input for Tool'!D74</f>
        <v>Human resources</v>
      </c>
      <c r="D48" s="78">
        <f>'P1. Legal instruments'!T120+'P2. Financing'!T120+'P3. IHR coordination IHR NFP'!T120+'P4. AMR'!T120+'P5. Zoonotic disease'!T120+'P6. Food safety'!T120+'P7. Biosafety and biosecurity'!T120+'P8. Immunization'!T120+'D1. National laboratory systems'!T120+'D2. Surveillance'!T120+'D3. Human resources'!T120+'R2. Linking public health'!T120+'R3. Health services provision'!T120+'R1. Health emergency management'!T120+'R4. IPC'!T120+'R5. Risk communication and CE'!T120+'PoE and border health'!T120+'CE. Chemical Events'!T120+'RE. Radiation emergencies'!T120+'Other technical focus area'!T120</f>
        <v>20256000</v>
      </c>
      <c r="E48" s="78">
        <f>'P1. Legal instruments'!U120+'P2. Financing'!U120+'P3. IHR coordination IHR NFP'!U120+'P4. AMR'!U120+'P5. Zoonotic disease'!U120+'P6. Food safety'!U120+'P7. Biosafety and biosecurity'!U120+'P8. Immunization'!U120+'D1. National laboratory systems'!U120+'D2. Surveillance'!U120+'D3. Human resources'!U120+'R2. Linking public health'!U120+'R3. Health services provision'!U120+'R1. Health emergency management'!U120+'R4. IPC'!U120+'R5. Risk communication and CE'!U120+'PoE and border health'!U120+'CE. Chemical Events'!U120+'RE. Radiation emergencies'!U120+'Other technical focus area'!U120</f>
        <v>35856000</v>
      </c>
      <c r="F48" s="78">
        <f>'P1. Legal instruments'!V120+'P2. Financing'!V120+'P3. IHR coordination IHR NFP'!V120+'P4. AMR'!V120+'P5. Zoonotic disease'!V120+'P6. Food safety'!V120+'P7. Biosafety and biosecurity'!V120+'P8. Immunization'!V120+'D1. National laboratory systems'!V120+'D2. Surveillance'!V120+'D3. Human resources'!V120+'R2. Linking public health'!V120+'R3. Health services provision'!V120+'R1. Health emergency management'!V120+'R4. IPC'!V120+'R5. Risk communication and CE'!V120+'PoE and border health'!V120+'CE. Chemical Events'!V120+'RE. Radiation emergencies'!V120+'Other technical focus area'!V120</f>
        <v>35856000</v>
      </c>
      <c r="G48" s="78">
        <f>'P1. Legal instruments'!W120+'P2. Financing'!W120+'P3. IHR coordination IHR NFP'!W120+'P4. AMR'!W120+'P5. Zoonotic disease'!W120+'P6. Food safety'!W120+'P7. Biosafety and biosecurity'!W120+'P8. Immunization'!W120+'D1. National laboratory systems'!W120+'D2. Surveillance'!W120+'D3. Human resources'!W120+'R2. Linking public health'!W120+'R3. Health services provision'!W120+'R1. Health emergency management'!W120+'R4. IPC'!W120+'R5. Risk communication and CE'!W120+'PoE and border health'!W120+'CE. Chemical Events'!W120+'RE. Radiation emergencies'!W120+'Other technical focus area'!W120</f>
        <v>25548000</v>
      </c>
      <c r="H48" s="78">
        <f>'P1. Legal instruments'!X120+'P2. Financing'!X120+'P3. IHR coordination IHR NFP'!X120+'P4. AMR'!X120+'P5. Zoonotic disease'!X120+'P6. Food safety'!X120+'P7. Biosafety and biosecurity'!X120+'P8. Immunization'!X120+'D1. National laboratory systems'!X120+'D2. Surveillance'!X120+'D3. Human resources'!X120+'R2. Linking public health'!X120+'R3. Health services provision'!X120+'R1. Health emergency management'!X120+'R4. IPC'!X120+'R5. Risk communication and CE'!X120+'PoE and border health'!X120+'CE. Chemical Events'!X120+'RE. Radiation emergencies'!X120+'Other technical focus area'!X120</f>
        <v>14028000</v>
      </c>
      <c r="I48" s="78">
        <f>'P1. Legal instruments'!Y120+'P2. Financing'!Y120+'P3. IHR coordination IHR NFP'!Y120+'P4. AMR'!Y120+'P5. Zoonotic disease'!Y120+'P6. Food safety'!Y120+'P7. Biosafety and biosecurity'!Y120+'P8. Immunization'!Y120+'D1. National laboratory systems'!Y120+'D2. Surveillance'!Y120+'D3. Human resources'!Y120+'R2. Linking public health'!Y120+'R3. Health services provision'!Y120+'R1. Health emergency management'!Y120+'R4. IPC'!Y120+'R5. Risk communication and CE'!Y120+'PoE and border health'!Y120+'CE. Chemical Events'!Y120+'RE. Radiation emergencies'!Y120+'Other technical focus area'!Y120</f>
        <v>131544000</v>
      </c>
      <c r="J48" s="82">
        <f t="shared" si="9"/>
        <v>131544000</v>
      </c>
      <c r="K48" s="79">
        <f t="shared" si="8"/>
        <v>0.94363911241510534</v>
      </c>
    </row>
    <row r="49" spans="3:11" ht="16.5" x14ac:dyDescent="0.25">
      <c r="C49" s="77" t="str">
        <f>'Basic Input for Tool'!D75</f>
        <v>Infrastructure</v>
      </c>
      <c r="D49" s="78">
        <f>'P1. Legal instruments'!T121+'P2. Financing'!T121+'P3. IHR coordination IHR NFP'!T121+'P4. AMR'!T121+'P5. Zoonotic disease'!T121+'P6. Food safety'!T121+'P7. Biosafety and biosecurity'!T121+'P8. Immunization'!T121+'D1. National laboratory systems'!T121+'D2. Surveillance'!T121+'D3. Human resources'!T121+'R2. Linking public health'!T121+'R3. Health services provision'!T121+'R1. Health emergency management'!T121+'R4. IPC'!T121+'R5. Risk communication and CE'!T121+'PoE and border health'!T121+'CE. Chemical Events'!T121+'RE. Radiation emergencies'!T121+'Other technical focus area'!T121</f>
        <v>0</v>
      </c>
      <c r="E49" s="78">
        <f>'P1. Legal instruments'!U121+'P2. Financing'!U121+'P3. IHR coordination IHR NFP'!U121+'P4. AMR'!U121+'P5. Zoonotic disease'!U121+'P6. Food safety'!U121+'P7. Biosafety and biosecurity'!U121+'P8. Immunization'!U121+'D1. National laboratory systems'!U121+'D2. Surveillance'!U121+'D3. Human resources'!U121+'R2. Linking public health'!U121+'R3. Health services provision'!U121+'R1. Health emergency management'!U121+'R4. IPC'!U121+'R5. Risk communication and CE'!U121+'PoE and border health'!U121+'CE. Chemical Events'!U121+'RE. Radiation emergencies'!U121+'Other technical focus area'!U121</f>
        <v>0</v>
      </c>
      <c r="F49" s="78">
        <f>'P1. Legal instruments'!V121+'P2. Financing'!V121+'P3. IHR coordination IHR NFP'!V121+'P4. AMR'!V121+'P5. Zoonotic disease'!V121+'P6. Food safety'!V121+'P7. Biosafety and biosecurity'!V121+'P8. Immunization'!V121+'D1. National laboratory systems'!V121+'D2. Surveillance'!V121+'D3. Human resources'!V121+'R2. Linking public health'!V121+'R3. Health services provision'!V121+'R1. Health emergency management'!V121+'R4. IPC'!V121+'R5. Risk communication and CE'!V121+'PoE and border health'!V121+'CE. Chemical Events'!V121+'RE. Radiation emergencies'!V121+'Other technical focus area'!V121</f>
        <v>1085000</v>
      </c>
      <c r="G49" s="78">
        <f>'P1. Legal instruments'!W121+'P2. Financing'!W121+'P3. IHR coordination IHR NFP'!W121+'P4. AMR'!W121+'P5. Zoonotic disease'!W121+'P6. Food safety'!W121+'P7. Biosafety and biosecurity'!W121+'P8. Immunization'!W121+'D1. National laboratory systems'!W121+'D2. Surveillance'!W121+'D3. Human resources'!W121+'R2. Linking public health'!W121+'R3. Health services provision'!W121+'R1. Health emergency management'!W121+'R4. IPC'!W121+'R5. Risk communication and CE'!W121+'PoE and border health'!W121+'CE. Chemical Events'!W121+'RE. Radiation emergencies'!W121+'Other technical focus area'!W121</f>
        <v>0</v>
      </c>
      <c r="H49" s="78">
        <f>'P1. Legal instruments'!X121+'P2. Financing'!X121+'P3. IHR coordination IHR NFP'!X121+'P4. AMR'!X121+'P5. Zoonotic disease'!X121+'P6. Food safety'!X121+'P7. Biosafety and biosecurity'!X121+'P8. Immunization'!X121+'D1. National laboratory systems'!X121+'D2. Surveillance'!X121+'D3. Human resources'!X121+'R2. Linking public health'!X121+'R3. Health services provision'!X121+'R1. Health emergency management'!X121+'R4. IPC'!X121+'R5. Risk communication and CE'!X121+'PoE and border health'!X121+'CE. Chemical Events'!X121+'RE. Radiation emergencies'!X121+'Other technical focus area'!X121</f>
        <v>0</v>
      </c>
      <c r="I49" s="78">
        <f>'P1. Legal instruments'!Y121+'P2. Financing'!Y121+'P3. IHR coordination IHR NFP'!Y121+'P4. AMR'!Y121+'P5. Zoonotic disease'!Y121+'P6. Food safety'!Y121+'P7. Biosafety and biosecurity'!Y121+'P8. Immunization'!Y121+'D1. National laboratory systems'!Y121+'D2. Surveillance'!Y121+'D3. Human resources'!Y121+'R2. Linking public health'!Y121+'R3. Health services provision'!Y121+'R1. Health emergency management'!Y121+'R4. IPC'!Y121+'R5. Risk communication and CE'!Y121+'PoE and border health'!Y121+'CE. Chemical Events'!Y121+'RE. Radiation emergencies'!Y121+'Other technical focus area'!Y121</f>
        <v>1085000</v>
      </c>
      <c r="J49" s="82">
        <f t="shared" si="9"/>
        <v>1085000</v>
      </c>
      <c r="K49" s="79">
        <f t="shared" si="8"/>
        <v>7.7833153695371082E-3</v>
      </c>
    </row>
    <row r="50" spans="3:11" ht="16.5" x14ac:dyDescent="0.25">
      <c r="C50" s="77" t="str">
        <f>'Basic Input for Tool'!D76</f>
        <v>Document reproduction/printing</v>
      </c>
      <c r="D50" s="78">
        <f>'P1. Legal instruments'!T122+'P2. Financing'!T122+'P3. IHR coordination IHR NFP'!T122+'P4. AMR'!T122+'P5. Zoonotic disease'!T122+'P6. Food safety'!T122+'P7. Biosafety and biosecurity'!T122+'P8. Immunization'!T122+'D1. National laboratory systems'!T122+'D2. Surveillance'!T122+'D3. Human resources'!T122+'R2. Linking public health'!T122+'R3. Health services provision'!T122+'R1. Health emergency management'!T122+'R4. IPC'!T122+'R5. Risk communication and CE'!T122+'PoE and border health'!T122+'CE. Chemical Events'!T122+'RE. Radiation emergencies'!T122+'Other technical focus area'!T122</f>
        <v>0</v>
      </c>
      <c r="E50" s="78">
        <f>'P1. Legal instruments'!U122+'P2. Financing'!U122+'P3. IHR coordination IHR NFP'!U122+'P4. AMR'!U122+'P5. Zoonotic disease'!U122+'P6. Food safety'!U122+'P7. Biosafety and biosecurity'!U122+'P8. Immunization'!U122+'D1. National laboratory systems'!U122+'D2. Surveillance'!U122+'D3. Human resources'!U122+'R2. Linking public health'!U122+'R3. Health services provision'!U122+'R1. Health emergency management'!U122+'R4. IPC'!U122+'R5. Risk communication and CE'!U122+'PoE and border health'!U122+'CE. Chemical Events'!U122+'RE. Radiation emergencies'!U122+'Other technical focus area'!U122</f>
        <v>0</v>
      </c>
      <c r="F50" s="78">
        <f>'P1. Legal instruments'!V122+'P2. Financing'!V122+'P3. IHR coordination IHR NFP'!V122+'P4. AMR'!V122+'P5. Zoonotic disease'!V122+'P6. Food safety'!V122+'P7. Biosafety and biosecurity'!V122+'P8. Immunization'!V122+'D1. National laboratory systems'!V122+'D2. Surveillance'!V122+'D3. Human resources'!V122+'R2. Linking public health'!V122+'R3. Health services provision'!V122+'R1. Health emergency management'!V122+'R4. IPC'!V122+'R5. Risk communication and CE'!V122+'PoE and border health'!V122+'CE. Chemical Events'!V122+'RE. Radiation emergencies'!V122+'Other technical focus area'!V122</f>
        <v>2500</v>
      </c>
      <c r="G50" s="78">
        <f>'P1. Legal instruments'!W122+'P2. Financing'!W122+'P3. IHR coordination IHR NFP'!W122+'P4. AMR'!W122+'P5. Zoonotic disease'!W122+'P6. Food safety'!W122+'P7. Biosafety and biosecurity'!W122+'P8. Immunization'!W122+'D1. National laboratory systems'!W122+'D2. Surveillance'!W122+'D3. Human resources'!W122+'R2. Linking public health'!W122+'R3. Health services provision'!W122+'R1. Health emergency management'!W122+'R4. IPC'!W122+'R5. Risk communication and CE'!W122+'PoE and border health'!W122+'CE. Chemical Events'!W122+'RE. Radiation emergencies'!W122+'Other technical focus area'!W122</f>
        <v>0</v>
      </c>
      <c r="H50" s="78">
        <f>'P1. Legal instruments'!X122+'P2. Financing'!X122+'P3. IHR coordination IHR NFP'!X122+'P4. AMR'!X122+'P5. Zoonotic disease'!X122+'P6. Food safety'!X122+'P7. Biosafety and biosecurity'!X122+'P8. Immunization'!X122+'D1. National laboratory systems'!X122+'D2. Surveillance'!X122+'D3. Human resources'!X122+'R2. Linking public health'!X122+'R3. Health services provision'!X122+'R1. Health emergency management'!X122+'R4. IPC'!X122+'R5. Risk communication and CE'!X122+'PoE and border health'!X122+'CE. Chemical Events'!X122+'RE. Radiation emergencies'!X122+'Other technical focus area'!X122</f>
        <v>0</v>
      </c>
      <c r="I50" s="78">
        <f>'P1. Legal instruments'!Y122+'P2. Financing'!Y122+'P3. IHR coordination IHR NFP'!Y122+'P4. AMR'!Y122+'P5. Zoonotic disease'!Y122+'P6. Food safety'!Y122+'P7. Biosafety and biosecurity'!Y122+'P8. Immunization'!Y122+'D1. National laboratory systems'!Y122+'D2. Surveillance'!Y122+'D3. Human resources'!Y122+'R2. Linking public health'!Y122+'R3. Health services provision'!Y122+'R1. Health emergency management'!Y122+'R4. IPC'!Y122+'R5. Risk communication and CE'!Y122+'PoE and border health'!Y122+'CE. Chemical Events'!Y122+'RE. Radiation emergencies'!Y122+'Other technical focus area'!Y122</f>
        <v>2500</v>
      </c>
      <c r="J50" s="82">
        <f t="shared" si="9"/>
        <v>2500</v>
      </c>
      <c r="K50" s="79">
        <f t="shared" si="8"/>
        <v>1.7933906381421908E-5</v>
      </c>
    </row>
    <row r="51" spans="3:11" ht="16.5" x14ac:dyDescent="0.25">
      <c r="C51" s="77" t="str">
        <f>'Basic Input for Tool'!D77</f>
        <v>Procurement</v>
      </c>
      <c r="D51" s="78">
        <f>'P1. Legal instruments'!T123+'P2. Financing'!T123+'P3. IHR coordination IHR NFP'!T123+'P4. AMR'!T123+'P5. Zoonotic disease'!T123+'P6. Food safety'!T123+'P7. Biosafety and biosecurity'!T123+'P8. Immunization'!T123+'D1. National laboratory systems'!T123+'D2. Surveillance'!T123+'D3. Human resources'!T123+'R2. Linking public health'!T123+'R3. Health services provision'!T123+'R1. Health emergency management'!T123+'R4. IPC'!T123+'R5. Risk communication and CE'!T123+'PoE and border health'!T123+'CE. Chemical Events'!T123+'RE. Radiation emergencies'!T123+'Other technical focus area'!T123</f>
        <v>50000</v>
      </c>
      <c r="E51" s="78">
        <f>'P1. Legal instruments'!U123+'P2. Financing'!U123+'P3. IHR coordination IHR NFP'!U123+'P4. AMR'!U123+'P5. Zoonotic disease'!U123+'P6. Food safety'!U123+'P7. Biosafety and biosecurity'!U123+'P8. Immunization'!U123+'D1. National laboratory systems'!U123+'D2. Surveillance'!U123+'D3. Human resources'!U123+'R2. Linking public health'!U123+'R3. Health services provision'!U123+'R1. Health emergency management'!U123+'R4. IPC'!U123+'R5. Risk communication and CE'!U123+'PoE and border health'!U123+'CE. Chemical Events'!U123+'RE. Radiation emergencies'!U123+'Other technical focus area'!U123</f>
        <v>324000</v>
      </c>
      <c r="F51" s="78">
        <f>'P1. Legal instruments'!V123+'P2. Financing'!V123+'P3. IHR coordination IHR NFP'!V123+'P4. AMR'!V123+'P5. Zoonotic disease'!V123+'P6. Food safety'!V123+'P7. Biosafety and biosecurity'!V123+'P8. Immunization'!V123+'D1. National laboratory systems'!V123+'D2. Surveillance'!V123+'D3. Human resources'!V123+'R2. Linking public health'!V123+'R3. Health services provision'!V123+'R1. Health emergency management'!V123+'R4. IPC'!V123+'R5. Risk communication and CE'!V123+'PoE and border health'!V123+'CE. Chemical Events'!V123+'RE. Radiation emergencies'!V123+'Other technical focus area'!V123</f>
        <v>648000</v>
      </c>
      <c r="G51" s="78">
        <f>'P1. Legal instruments'!W123+'P2. Financing'!W123+'P3. IHR coordination IHR NFP'!W123+'P4. AMR'!W123+'P5. Zoonotic disease'!W123+'P6. Food safety'!W123+'P7. Biosafety and biosecurity'!W123+'P8. Immunization'!W123+'D1. National laboratory systems'!W123+'D2. Surveillance'!W123+'D3. Human resources'!W123+'R2. Linking public health'!W123+'R3. Health services provision'!W123+'R1. Health emergency management'!W123+'R4. IPC'!W123+'R5. Risk communication and CE'!W123+'PoE and border health'!W123+'CE. Chemical Events'!W123+'RE. Radiation emergencies'!W123+'Other technical focus area'!W123</f>
        <v>0</v>
      </c>
      <c r="H51" s="78">
        <f>'P1. Legal instruments'!X123+'P2. Financing'!X123+'P3. IHR coordination IHR NFP'!X123+'P4. AMR'!X123+'P5. Zoonotic disease'!X123+'P6. Food safety'!X123+'P7. Biosafety and biosecurity'!X123+'P8. Immunization'!X123+'D1. National laboratory systems'!X123+'D2. Surveillance'!X123+'D3. Human resources'!X123+'R2. Linking public health'!X123+'R3. Health services provision'!X123+'R1. Health emergency management'!X123+'R4. IPC'!X123+'R5. Risk communication and CE'!X123+'PoE and border health'!X123+'CE. Chemical Events'!X123+'RE. Radiation emergencies'!X123+'Other technical focus area'!X123</f>
        <v>90000</v>
      </c>
      <c r="I51" s="78">
        <f>'P1. Legal instruments'!Y123+'P2. Financing'!Y123+'P3. IHR coordination IHR NFP'!Y123+'P4. AMR'!Y123+'P5. Zoonotic disease'!Y123+'P6. Food safety'!Y123+'P7. Biosafety and biosecurity'!Y123+'P8. Immunization'!Y123+'D1. National laboratory systems'!Y123+'D2. Surveillance'!Y123+'D3. Human resources'!Y123+'R2. Linking public health'!Y123+'R3. Health services provision'!Y123+'R1. Health emergency management'!Y123+'R4. IPC'!Y123+'R5. Risk communication and CE'!Y123+'PoE and border health'!Y123+'CE. Chemical Events'!Y123+'RE. Radiation emergencies'!Y123+'Other technical focus area'!Y123</f>
        <v>1112000</v>
      </c>
      <c r="J51" s="82">
        <f t="shared" si="9"/>
        <v>1112000</v>
      </c>
      <c r="K51" s="79">
        <f t="shared" si="8"/>
        <v>7.9770015584564643E-3</v>
      </c>
    </row>
    <row r="52" spans="3:11" ht="16.5" x14ac:dyDescent="0.25">
      <c r="C52" s="77" t="str">
        <f>'Basic Input for Tool'!D78</f>
        <v>Services</v>
      </c>
      <c r="D52" s="78">
        <f>'P1. Legal instruments'!T124+'P2. Financing'!T124+'P3. IHR coordination IHR NFP'!T124+'P4. AMR'!T124+'P5. Zoonotic disease'!T124+'P6. Food safety'!T124+'P7. Biosafety and biosecurity'!T124+'P8. Immunization'!T124+'D1. National laboratory systems'!T124+'D2. Surveillance'!T124+'D3. Human resources'!T124+'R2. Linking public health'!T124+'R3. Health services provision'!T124+'R1. Health emergency management'!T124+'R4. IPC'!T124+'R5. Risk communication and CE'!T124+'PoE and border health'!T124+'CE. Chemical Events'!T124+'RE. Radiation emergencies'!T124+'Other technical focus area'!T124</f>
        <v>0</v>
      </c>
      <c r="E52" s="78">
        <f>'P1. Legal instruments'!U124+'P2. Financing'!U124+'P3. IHR coordination IHR NFP'!U124+'P4. AMR'!U124+'P5. Zoonotic disease'!U124+'P6. Food safety'!U124+'P7. Biosafety and biosecurity'!U124+'P8. Immunization'!U124+'D1. National laboratory systems'!U124+'D2. Surveillance'!U124+'D3. Human resources'!U124+'R2. Linking public health'!U124+'R3. Health services provision'!U124+'R1. Health emergency management'!U124+'R4. IPC'!U124+'R5. Risk communication and CE'!U124+'PoE and border health'!U124+'CE. Chemical Events'!U124+'RE. Radiation emergencies'!U124+'Other technical focus area'!U124</f>
        <v>87000</v>
      </c>
      <c r="F52" s="78">
        <f>'P1. Legal instruments'!V124+'P2. Financing'!V124+'P3. IHR coordination IHR NFP'!V124+'P4. AMR'!V124+'P5. Zoonotic disease'!V124+'P6. Food safety'!V124+'P7. Biosafety and biosecurity'!V124+'P8. Immunization'!V124+'D1. National laboratory systems'!V124+'D2. Surveillance'!V124+'D3. Human resources'!V124+'R2. Linking public health'!V124+'R3. Health services provision'!V124+'R1. Health emergency management'!V124+'R4. IPC'!V124+'R5. Risk communication and CE'!V124+'PoE and border health'!V124+'CE. Chemical Events'!V124+'RE. Radiation emergencies'!V124+'Other technical focus area'!V124</f>
        <v>0</v>
      </c>
      <c r="G52" s="78">
        <f>'P1. Legal instruments'!W124+'P2. Financing'!W124+'P3. IHR coordination IHR NFP'!W124+'P4. AMR'!W124+'P5. Zoonotic disease'!W124+'P6. Food safety'!W124+'P7. Biosafety and biosecurity'!W124+'P8. Immunization'!W124+'D1. National laboratory systems'!W124+'D2. Surveillance'!W124+'D3. Human resources'!W124+'R2. Linking public health'!W124+'R3. Health services provision'!W124+'R1. Health emergency management'!W124+'R4. IPC'!W124+'R5. Risk communication and CE'!W124+'PoE and border health'!W124+'CE. Chemical Events'!W124+'RE. Radiation emergencies'!W124+'Other technical focus area'!W124</f>
        <v>0</v>
      </c>
      <c r="H52" s="78">
        <f>'P1. Legal instruments'!X124+'P2. Financing'!X124+'P3. IHR coordination IHR NFP'!X124+'P4. AMR'!X124+'P5. Zoonotic disease'!X124+'P6. Food safety'!X124+'P7. Biosafety and biosecurity'!X124+'P8. Immunization'!X124+'D1. National laboratory systems'!X124+'D2. Surveillance'!X124+'D3. Human resources'!X124+'R2. Linking public health'!X124+'R3. Health services provision'!X124+'R1. Health emergency management'!X124+'R4. IPC'!X124+'R5. Risk communication and CE'!X124+'PoE and border health'!X124+'CE. Chemical Events'!X124+'RE. Radiation emergencies'!X124+'Other technical focus area'!X124</f>
        <v>0</v>
      </c>
      <c r="I52" s="78">
        <f>'P1. Legal instruments'!Y124+'P2. Financing'!Y124+'P3. IHR coordination IHR NFP'!Y124+'P4. AMR'!Y124+'P5. Zoonotic disease'!Y124+'P6. Food safety'!Y124+'P7. Biosafety and biosecurity'!Y124+'P8. Immunization'!Y124+'D1. National laboratory systems'!Y124+'D2. Surveillance'!Y124+'D3. Human resources'!Y124+'R2. Linking public health'!Y124+'R3. Health services provision'!Y124+'R1. Health emergency management'!Y124+'R4. IPC'!Y124+'R5. Risk communication and CE'!Y124+'PoE and border health'!Y124+'CE. Chemical Events'!Y124+'RE. Radiation emergencies'!Y124+'Other technical focus area'!Y124</f>
        <v>87000</v>
      </c>
      <c r="J52" s="82">
        <f t="shared" si="9"/>
        <v>87000</v>
      </c>
      <c r="K52" s="79">
        <f t="shared" si="8"/>
        <v>6.240999420734824E-4</v>
      </c>
    </row>
    <row r="53" spans="3:11" ht="16.5" x14ac:dyDescent="0.25">
      <c r="C53" s="77" t="str">
        <f>'Basic Input for Tool'!D79</f>
        <v>Simulation exercises</v>
      </c>
      <c r="D53" s="78">
        <f>'P1. Legal instruments'!T125+'P2. Financing'!T125+'P3. IHR coordination IHR NFP'!T125+'P4. AMR'!T125+'P5. Zoonotic disease'!T125+'P6. Food safety'!T125+'P7. Biosafety and biosecurity'!T125+'P8. Immunization'!T125+'D1. National laboratory systems'!T125+'D2. Surveillance'!T125+'D3. Human resources'!T125+'R2. Linking public health'!T125+'R3. Health services provision'!T125+'R1. Health emergency management'!T125+'R4. IPC'!T125+'R5. Risk communication and CE'!T125+'PoE and border health'!T125+'CE. Chemical Events'!T125+'RE. Radiation emergencies'!T125+'Other technical focus area'!T125</f>
        <v>0</v>
      </c>
      <c r="E53" s="78">
        <f>'P1. Legal instruments'!U125+'P2. Financing'!U125+'P3. IHR coordination IHR NFP'!U125+'P4. AMR'!U125+'P5. Zoonotic disease'!U125+'P6. Food safety'!U125+'P7. Biosafety and biosecurity'!U125+'P8. Immunization'!U125+'D1. National laboratory systems'!U125+'D2. Surveillance'!U125+'D3. Human resources'!U125+'R2. Linking public health'!U125+'R3. Health services provision'!U125+'R1. Health emergency management'!U125+'R4. IPC'!U125+'R5. Risk communication and CE'!U125+'PoE and border health'!U125+'CE. Chemical Events'!U125+'RE. Radiation emergencies'!U125+'Other technical focus area'!U125</f>
        <v>279100</v>
      </c>
      <c r="F53" s="78">
        <f>'P1. Legal instruments'!V125+'P2. Financing'!V125+'P3. IHR coordination IHR NFP'!V125+'P4. AMR'!V125+'P5. Zoonotic disease'!V125+'P6. Food safety'!V125+'P7. Biosafety and biosecurity'!V125+'P8. Immunization'!V125+'D1. National laboratory systems'!V125+'D2. Surveillance'!V125+'D3. Human resources'!V125+'R2. Linking public health'!V125+'R3. Health services provision'!V125+'R1. Health emergency management'!V125+'R4. IPC'!V125+'R5. Risk communication and CE'!V125+'PoE and border health'!V125+'CE. Chemical Events'!V125+'RE. Radiation emergencies'!V125+'Other technical focus area'!V125</f>
        <v>0</v>
      </c>
      <c r="G53" s="78">
        <f>'P1. Legal instruments'!W125+'P2. Financing'!W125+'P3. IHR coordination IHR NFP'!W125+'P4. AMR'!W125+'P5. Zoonotic disease'!W125+'P6. Food safety'!W125+'P7. Biosafety and biosecurity'!W125+'P8. Immunization'!W125+'D1. National laboratory systems'!W125+'D2. Surveillance'!W125+'D3. Human resources'!W125+'R2. Linking public health'!W125+'R3. Health services provision'!W125+'R1. Health emergency management'!W125+'R4. IPC'!W125+'R5. Risk communication and CE'!W125+'PoE and border health'!W125+'CE. Chemical Events'!W125+'RE. Radiation emergencies'!W125+'Other technical focus area'!W125</f>
        <v>279100</v>
      </c>
      <c r="H53" s="78">
        <f>'P1. Legal instruments'!X125+'P2. Financing'!X125+'P3. IHR coordination IHR NFP'!X125+'P4. AMR'!X125+'P5. Zoonotic disease'!X125+'P6. Food safety'!X125+'P7. Biosafety and biosecurity'!X125+'P8. Immunization'!X125+'D1. National laboratory systems'!X125+'D2. Surveillance'!X125+'D3. Human resources'!X125+'R2. Linking public health'!X125+'R3. Health services provision'!X125+'R1. Health emergency management'!X125+'R4. IPC'!X125+'R5. Risk communication and CE'!X125+'PoE and border health'!X125+'CE. Chemical Events'!X125+'RE. Radiation emergencies'!X125+'Other technical focus area'!X125</f>
        <v>0</v>
      </c>
      <c r="I53" s="78">
        <f>'P1. Legal instruments'!Y125+'P2. Financing'!Y125+'P3. IHR coordination IHR NFP'!Y125+'P4. AMR'!Y125+'P5. Zoonotic disease'!Y125+'P6. Food safety'!Y125+'P7. Biosafety and biosecurity'!Y125+'P8. Immunization'!Y125+'D1. National laboratory systems'!Y125+'D2. Surveillance'!Y125+'D3. Human resources'!Y125+'R2. Linking public health'!Y125+'R3. Health services provision'!Y125+'R1. Health emergency management'!Y125+'R4. IPC'!Y125+'R5. Risk communication and CE'!Y125+'PoE and border health'!Y125+'CE. Chemical Events'!Y125+'RE. Radiation emergencies'!Y125+'Other technical focus area'!Y125</f>
        <v>558200</v>
      </c>
      <c r="J53" s="82">
        <f t="shared" si="9"/>
        <v>558200</v>
      </c>
      <c r="K53" s="79">
        <f t="shared" si="8"/>
        <v>4.0042826168438838E-3</v>
      </c>
    </row>
    <row r="54" spans="3:11" ht="16.5" x14ac:dyDescent="0.25">
      <c r="C54" s="77" t="str">
        <f>'Basic Input for Tool'!D80</f>
        <v>Advocacy</v>
      </c>
      <c r="D54" s="78">
        <f>'P1. Legal instruments'!T126+'P2. Financing'!T126+'P3. IHR coordination IHR NFP'!T126+'P4. AMR'!T126+'P5. Zoonotic disease'!T126+'P6. Food safety'!T126+'P7. Biosafety and biosecurity'!T126+'P8. Immunization'!T126+'D1. National laboratory systems'!T126+'D2. Surveillance'!T126+'D3. Human resources'!T126+'R2. Linking public health'!T126+'R3. Health services provision'!T126+'R1. Health emergency management'!T126+'R4. IPC'!T126+'R5. Risk communication and CE'!T126+'PoE and border health'!T126+'CE. Chemical Events'!T126+'RE. Radiation emergencies'!T126+'Other technical focus area'!T126</f>
        <v>0</v>
      </c>
      <c r="E54" s="78">
        <f>'P1. Legal instruments'!U126+'P2. Financing'!U126+'P3. IHR coordination IHR NFP'!U126+'P4. AMR'!U126+'P5. Zoonotic disease'!U126+'P6. Food safety'!U126+'P7. Biosafety and biosecurity'!U126+'P8. Immunization'!U126+'D1. National laboratory systems'!U126+'D2. Surveillance'!U126+'D3. Human resources'!U126+'R2. Linking public health'!U126+'R3. Health services provision'!U126+'R1. Health emergency management'!U126+'R4. IPC'!U126+'R5. Risk communication and CE'!U126+'PoE and border health'!U126+'CE. Chemical Events'!U126+'RE. Radiation emergencies'!U126+'Other technical focus area'!U126</f>
        <v>0</v>
      </c>
      <c r="F54" s="78">
        <f>'P1. Legal instruments'!V126+'P2. Financing'!V126+'P3. IHR coordination IHR NFP'!V126+'P4. AMR'!V126+'P5. Zoonotic disease'!V126+'P6. Food safety'!V126+'P7. Biosafety and biosecurity'!V126+'P8. Immunization'!V126+'D1. National laboratory systems'!V126+'D2. Surveillance'!V126+'D3. Human resources'!V126+'R2. Linking public health'!V126+'R3. Health services provision'!V126+'R1. Health emergency management'!V126+'R4. IPC'!V126+'R5. Risk communication and CE'!V126+'PoE and border health'!V126+'CE. Chemical Events'!V126+'RE. Radiation emergencies'!V126+'Other technical focus area'!V126</f>
        <v>0</v>
      </c>
      <c r="G54" s="78">
        <f>'P1. Legal instruments'!W126+'P2. Financing'!W126+'P3. IHR coordination IHR NFP'!W126+'P4. AMR'!W126+'P5. Zoonotic disease'!W126+'P6. Food safety'!W126+'P7. Biosafety and biosecurity'!W126+'P8. Immunization'!W126+'D1. National laboratory systems'!W126+'D2. Surveillance'!W126+'D3. Human resources'!W126+'R2. Linking public health'!W126+'R3. Health services provision'!W126+'R1. Health emergency management'!W126+'R4. IPC'!W126+'R5. Risk communication and CE'!W126+'PoE and border health'!W126+'CE. Chemical Events'!W126+'RE. Radiation emergencies'!W126+'Other technical focus area'!W126</f>
        <v>0</v>
      </c>
      <c r="H54" s="78">
        <f>'P1. Legal instruments'!X126+'P2. Financing'!X126+'P3. IHR coordination IHR NFP'!X126+'P4. AMR'!X126+'P5. Zoonotic disease'!X126+'P6. Food safety'!X126+'P7. Biosafety and biosecurity'!X126+'P8. Immunization'!X126+'D1. National laboratory systems'!X126+'D2. Surveillance'!X126+'D3. Human resources'!X126+'R2. Linking public health'!X126+'R3. Health services provision'!X126+'R1. Health emergency management'!X126+'R4. IPC'!X126+'R5. Risk communication and CE'!X126+'PoE and border health'!X126+'CE. Chemical Events'!X126+'RE. Radiation emergencies'!X126+'Other technical focus area'!X126</f>
        <v>0</v>
      </c>
      <c r="I54" s="78">
        <f>'P1. Legal instruments'!Y126+'P2. Financing'!Y126+'P3. IHR coordination IHR NFP'!Y126+'P4. AMR'!Y126+'P5. Zoonotic disease'!Y126+'P6. Food safety'!Y126+'P7. Biosafety and biosecurity'!Y126+'P8. Immunization'!Y126+'D1. National laboratory systems'!Y126+'D2. Surveillance'!Y126+'D3. Human resources'!Y126+'R2. Linking public health'!Y126+'R3. Health services provision'!Y126+'R1. Health emergency management'!Y126+'R4. IPC'!Y126+'R5. Risk communication and CE'!Y126+'PoE and border health'!Y126+'CE. Chemical Events'!Y126+'RE. Radiation emergencies'!Y126+'Other technical focus area'!Y126</f>
        <v>0</v>
      </c>
      <c r="J54" s="82">
        <f t="shared" si="9"/>
        <v>0</v>
      </c>
      <c r="K54" s="79">
        <f t="shared" si="8"/>
        <v>0</v>
      </c>
    </row>
    <row r="55" spans="3:11" ht="16.5" x14ac:dyDescent="0.25">
      <c r="C55" s="77" t="str">
        <f>'Basic Input for Tool'!D81</f>
        <v>Study</v>
      </c>
      <c r="D55" s="78">
        <f>'P1. Legal instruments'!T127+'P2. Financing'!T127+'P3. IHR coordination IHR NFP'!T127+'P4. AMR'!T127+'P5. Zoonotic disease'!T127+'P6. Food safety'!T127+'P7. Biosafety and biosecurity'!T127+'P8. Immunization'!T127+'D1. National laboratory systems'!T127+'D2. Surveillance'!T127+'D3. Human resources'!T127+'R2. Linking public health'!T127+'R3. Health services provision'!T127+'R1. Health emergency management'!T127+'R4. IPC'!T127+'R5. Risk communication and CE'!T127+'PoE and border health'!T127+'CE. Chemical Events'!T127+'RE. Radiation emergencies'!T127+'Other technical focus area'!T127</f>
        <v>0</v>
      </c>
      <c r="E55" s="78">
        <f>'P1. Legal instruments'!U127+'P2. Financing'!U127+'P3. IHR coordination IHR NFP'!U127+'P4. AMR'!U127+'P5. Zoonotic disease'!U127+'P6. Food safety'!U127+'P7. Biosafety and biosecurity'!U127+'P8. Immunization'!U127+'D1. National laboratory systems'!U127+'D2. Surveillance'!U127+'D3. Human resources'!U127+'R2. Linking public health'!U127+'R3. Health services provision'!U127+'R1. Health emergency management'!U127+'R4. IPC'!U127+'R5. Risk communication and CE'!U127+'PoE and border health'!U127+'CE. Chemical Events'!U127+'RE. Radiation emergencies'!U127+'Other technical focus area'!U127</f>
        <v>156000</v>
      </c>
      <c r="F55" s="78">
        <f>'P1. Legal instruments'!V127+'P2. Financing'!V127+'P3. IHR coordination IHR NFP'!V127+'P4. AMR'!V127+'P5. Zoonotic disease'!V127+'P6. Food safety'!V127+'P7. Biosafety and biosecurity'!V127+'P8. Immunization'!V127+'D1. National laboratory systems'!V127+'D2. Surveillance'!V127+'D3. Human resources'!V127+'R2. Linking public health'!V127+'R3. Health services provision'!V127+'R1. Health emergency management'!V127+'R4. IPC'!V127+'R5. Risk communication and CE'!V127+'PoE and border health'!V127+'CE. Chemical Events'!V127+'RE. Radiation emergencies'!V127+'Other technical focus area'!V127</f>
        <v>0</v>
      </c>
      <c r="G55" s="78">
        <f>'P1. Legal instruments'!W127+'P2. Financing'!W127+'P3. IHR coordination IHR NFP'!W127+'P4. AMR'!W127+'P5. Zoonotic disease'!W127+'P6. Food safety'!W127+'P7. Biosafety and biosecurity'!W127+'P8. Immunization'!W127+'D1. National laboratory systems'!W127+'D2. Surveillance'!W127+'D3. Human resources'!W127+'R2. Linking public health'!W127+'R3. Health services provision'!W127+'R1. Health emergency management'!W127+'R4. IPC'!W127+'R5. Risk communication and CE'!W127+'PoE and border health'!W127+'CE. Chemical Events'!W127+'RE. Radiation emergencies'!W127+'Other technical focus area'!W127</f>
        <v>0</v>
      </c>
      <c r="H55" s="78">
        <f>'P1. Legal instruments'!X127+'P2. Financing'!X127+'P3. IHR coordination IHR NFP'!X127+'P4. AMR'!X127+'P5. Zoonotic disease'!X127+'P6. Food safety'!X127+'P7. Biosafety and biosecurity'!X127+'P8. Immunization'!X127+'D1. National laboratory systems'!X127+'D2. Surveillance'!X127+'D3. Human resources'!X127+'R2. Linking public health'!X127+'R3. Health services provision'!X127+'R1. Health emergency management'!X127+'R4. IPC'!X127+'R5. Risk communication and CE'!X127+'PoE and border health'!X127+'CE. Chemical Events'!X127+'RE. Radiation emergencies'!X127+'Other technical focus area'!X127</f>
        <v>0</v>
      </c>
      <c r="I55" s="78">
        <f>'P1. Legal instruments'!Y127+'P2. Financing'!Y127+'P3. IHR coordination IHR NFP'!Y127+'P4. AMR'!Y127+'P5. Zoonotic disease'!Y127+'P6. Food safety'!Y127+'P7. Biosafety and biosecurity'!Y127+'P8. Immunization'!Y127+'D1. National laboratory systems'!Y127+'D2. Surveillance'!Y127+'D3. Human resources'!Y127+'R2. Linking public health'!Y127+'R3. Health services provision'!Y127+'R1. Health emergency management'!Y127+'R4. IPC'!Y127+'R5. Risk communication and CE'!Y127+'PoE and border health'!Y127+'CE. Chemical Events'!Y127+'RE. Radiation emergencies'!Y127+'Other technical focus area'!Y127</f>
        <v>156000</v>
      </c>
      <c r="J55" s="82">
        <f t="shared" si="9"/>
        <v>156000</v>
      </c>
      <c r="K55" s="79">
        <f t="shared" si="8"/>
        <v>1.119075758200727E-3</v>
      </c>
    </row>
    <row r="56" spans="3:11" ht="16.5" x14ac:dyDescent="0.25">
      <c r="C56" s="77" t="str">
        <f>'Basic Input for Tool'!D82</f>
        <v>Campaign</v>
      </c>
      <c r="D56" s="78">
        <f>'P1. Legal instruments'!T128+'P2. Financing'!T128+'P3. IHR coordination IHR NFP'!T128+'P4. AMR'!T128+'P5. Zoonotic disease'!T128+'P6. Food safety'!T128+'P7. Biosafety and biosecurity'!T128+'P8. Immunization'!T128+'D1. National laboratory systems'!T128+'D2. Surveillance'!T128+'D3. Human resources'!T128+'R2. Linking public health'!T128+'R3. Health services provision'!T128+'R1. Health emergency management'!T128+'R4. IPC'!T128+'R5. Risk communication and CE'!T128+'PoE and border health'!T128+'CE. Chemical Events'!T128+'RE. Radiation emergencies'!T128+'Other technical focus area'!T128</f>
        <v>0</v>
      </c>
      <c r="E56" s="78">
        <f>'P1. Legal instruments'!U128+'P2. Financing'!U128+'P3. IHR coordination IHR NFP'!U128+'P4. AMR'!U128+'P5. Zoonotic disease'!U128+'P6. Food safety'!U128+'P7. Biosafety and biosecurity'!U128+'P8. Immunization'!U128+'D1. National laboratory systems'!U128+'D2. Surveillance'!U128+'D3. Human resources'!U128+'R2. Linking public health'!U128+'R3. Health services provision'!U128+'R1. Health emergency management'!U128+'R4. IPC'!U128+'R5. Risk communication and CE'!U128+'PoE and border health'!U128+'CE. Chemical Events'!U128+'RE. Radiation emergencies'!U128+'Other technical focus area'!U128</f>
        <v>108600</v>
      </c>
      <c r="F56" s="78">
        <f>'P1. Legal instruments'!V128+'P2. Financing'!V128+'P3. IHR coordination IHR NFP'!V128+'P4. AMR'!V128+'P5. Zoonotic disease'!V128+'P6. Food safety'!V128+'P7. Biosafety and biosecurity'!V128+'P8. Immunization'!V128+'D1. National laboratory systems'!V128+'D2. Surveillance'!V128+'D3. Human resources'!V128+'R2. Linking public health'!V128+'R3. Health services provision'!V128+'R1. Health emergency management'!V128+'R4. IPC'!V128+'R5. Risk communication and CE'!V128+'PoE and border health'!V128+'CE. Chemical Events'!V128+'RE. Radiation emergencies'!V128+'Other technical focus area'!V128</f>
        <v>108600</v>
      </c>
      <c r="G56" s="78">
        <f>'P1. Legal instruments'!W128+'P2. Financing'!W128+'P3. IHR coordination IHR NFP'!W128+'P4. AMR'!W128+'P5. Zoonotic disease'!W128+'P6. Food safety'!W128+'P7. Biosafety and biosecurity'!W128+'P8. Immunization'!W128+'D1. National laboratory systems'!W128+'D2. Surveillance'!W128+'D3. Human resources'!W128+'R2. Linking public health'!W128+'R3. Health services provision'!W128+'R1. Health emergency management'!W128+'R4. IPC'!W128+'R5. Risk communication and CE'!W128+'PoE and border health'!W128+'CE. Chemical Events'!W128+'RE. Radiation emergencies'!W128+'Other technical focus area'!W128</f>
        <v>0</v>
      </c>
      <c r="H56" s="78">
        <f>'P1. Legal instruments'!X128+'P2. Financing'!X128+'P3. IHR coordination IHR NFP'!X128+'P4. AMR'!X128+'P5. Zoonotic disease'!X128+'P6. Food safety'!X128+'P7. Biosafety and biosecurity'!X128+'P8. Immunization'!X128+'D1. National laboratory systems'!X128+'D2. Surveillance'!X128+'D3. Human resources'!X128+'R2. Linking public health'!X128+'R3. Health services provision'!X128+'R1. Health emergency management'!X128+'R4. IPC'!X128+'R5. Risk communication and CE'!X128+'PoE and border health'!X128+'CE. Chemical Events'!X128+'RE. Radiation emergencies'!X128+'Other technical focus area'!X128</f>
        <v>0</v>
      </c>
      <c r="I56" s="78">
        <f>'P1. Legal instruments'!Y128+'P2. Financing'!Y128+'P3. IHR coordination IHR NFP'!Y128+'P4. AMR'!Y128+'P5. Zoonotic disease'!Y128+'P6. Food safety'!Y128+'P7. Biosafety and biosecurity'!Y128+'P8. Immunization'!Y128+'D1. National laboratory systems'!Y128+'D2. Surveillance'!Y128+'D3. Human resources'!Y128+'R2. Linking public health'!Y128+'R3. Health services provision'!Y128+'R1. Health emergency management'!Y128+'R4. IPC'!Y128+'R5. Risk communication and CE'!Y128+'PoE and border health'!Y128+'CE. Chemical Events'!Y128+'RE. Radiation emergencies'!Y128+'Other technical focus area'!Y128</f>
        <v>217200</v>
      </c>
      <c r="J56" s="82">
        <f t="shared" si="9"/>
        <v>217200</v>
      </c>
      <c r="K56" s="79">
        <f t="shared" si="8"/>
        <v>1.5580977864179354E-3</v>
      </c>
    </row>
    <row r="57" spans="3:11" ht="16.5" x14ac:dyDescent="0.25">
      <c r="C57" s="77" t="str">
        <f>'Basic Input for Tool'!D83</f>
        <v>Other</v>
      </c>
      <c r="D57" s="78">
        <f>'P1. Legal instruments'!T129+'P2. Financing'!T129+'P3. IHR coordination IHR NFP'!T129+'P4. AMR'!T129+'P5. Zoonotic disease'!T129+'P6. Food safety'!T129+'P7. Biosafety and biosecurity'!T129+'P8. Immunization'!T129+'D1. National laboratory systems'!T129+'D2. Surveillance'!T129+'D3. Human resources'!T129+'R2. Linking public health'!T129+'R3. Health services provision'!T129+'R1. Health emergency management'!T129+'R4. IPC'!T129+'R5. Risk communication and CE'!T129+'PoE and border health'!T129+'CE. Chemical Events'!T129+'RE. Radiation emergencies'!T129+'Other technical focus area'!T129</f>
        <v>0</v>
      </c>
      <c r="E57" s="78">
        <f>'P1. Legal instruments'!U129+'P2. Financing'!U129+'P3. IHR coordination IHR NFP'!U129+'P4. AMR'!U129+'P5. Zoonotic disease'!U129+'P6. Food safety'!U129+'P7. Biosafety and biosecurity'!U129+'P8. Immunization'!U129+'D1. National laboratory systems'!U129+'D2. Surveillance'!U129+'D3. Human resources'!U129+'R2. Linking public health'!U129+'R3. Health services provision'!U129+'R1. Health emergency management'!U129+'R4. IPC'!U129+'R5. Risk communication and CE'!U129+'PoE and border health'!U129+'CE. Chemical Events'!U129+'RE. Radiation emergencies'!U129+'Other technical focus area'!U129</f>
        <v>0</v>
      </c>
      <c r="F57" s="78">
        <f>'P1. Legal instruments'!V129+'P2. Financing'!V129+'P3. IHR coordination IHR NFP'!V129+'P4. AMR'!V129+'P5. Zoonotic disease'!V129+'P6. Food safety'!V129+'P7. Biosafety and biosecurity'!V129+'P8. Immunization'!V129+'D1. National laboratory systems'!V129+'D2. Surveillance'!V129+'D3. Human resources'!V129+'R2. Linking public health'!V129+'R3. Health services provision'!V129+'R1. Health emergency management'!V129+'R4. IPC'!V129+'R5. Risk communication and CE'!V129+'PoE and border health'!V129+'CE. Chemical Events'!V129+'RE. Radiation emergencies'!V129+'Other technical focus area'!V129</f>
        <v>0</v>
      </c>
      <c r="G57" s="78">
        <f>'P1. Legal instruments'!W129+'P2. Financing'!W129+'P3. IHR coordination IHR NFP'!W129+'P4. AMR'!W129+'P5. Zoonotic disease'!W129+'P6. Food safety'!W129+'P7. Biosafety and biosecurity'!W129+'P8. Immunization'!W129+'D1. National laboratory systems'!W129+'D2. Surveillance'!W129+'D3. Human resources'!W129+'R2. Linking public health'!W129+'R3. Health services provision'!W129+'R1. Health emergency management'!W129+'R4. IPC'!W129+'R5. Risk communication and CE'!W129+'PoE and border health'!W129+'CE. Chemical Events'!W129+'RE. Radiation emergencies'!W129+'Other technical focus area'!W129</f>
        <v>0</v>
      </c>
      <c r="H57" s="78">
        <f>'P1. Legal instruments'!X129+'P2. Financing'!X129+'P3. IHR coordination IHR NFP'!X129+'P4. AMR'!X129+'P5. Zoonotic disease'!X129+'P6. Food safety'!X129+'P7. Biosafety and biosecurity'!X129+'P8. Immunization'!X129+'D1. National laboratory systems'!X129+'D2. Surveillance'!X129+'D3. Human resources'!X129+'R2. Linking public health'!X129+'R3. Health services provision'!X129+'R1. Health emergency management'!X129+'R4. IPC'!X129+'R5. Risk communication and CE'!X129+'PoE and border health'!X129+'CE. Chemical Events'!X129+'RE. Radiation emergencies'!X129+'Other technical focus area'!X129</f>
        <v>0</v>
      </c>
      <c r="I57" s="78">
        <f>'P1. Legal instruments'!Y129+'P2. Financing'!Y129+'P3. IHR coordination IHR NFP'!Y129+'P4. AMR'!Y129+'P5. Zoonotic disease'!Y129+'P6. Food safety'!Y129+'P7. Biosafety and biosecurity'!Y129+'P8. Immunization'!Y129+'D1. National laboratory systems'!Y129+'D2. Surveillance'!Y129+'D3. Human resources'!Y129+'R2. Linking public health'!Y129+'R3. Health services provision'!Y129+'R1. Health emergency management'!Y129+'R4. IPC'!Y129+'R5. Risk communication and CE'!Y129+'PoE and border health'!Y129+'CE. Chemical Events'!Y129+'RE. Radiation emergencies'!Y129+'Other technical focus area'!Y129</f>
        <v>0</v>
      </c>
      <c r="J57" s="82">
        <f t="shared" si="9"/>
        <v>0</v>
      </c>
      <c r="K57" s="79">
        <f t="shared" si="8"/>
        <v>0</v>
      </c>
    </row>
    <row r="58" spans="3:11" ht="16.5" x14ac:dyDescent="0.25">
      <c r="C58" s="77" t="str">
        <f>'Basic Input for Tool'!D84</f>
        <v>Other 2</v>
      </c>
      <c r="D58" s="78">
        <f>'P1. Legal instruments'!T130+'P2. Financing'!T130+'P3. IHR coordination IHR NFP'!T130+'P4. AMR'!T130+'P5. Zoonotic disease'!T130+'P6. Food safety'!T130+'P7. Biosafety and biosecurity'!T130+'P8. Immunization'!T130+'D1. National laboratory systems'!T130+'D2. Surveillance'!T130+'D3. Human resources'!T130+'R2. Linking public health'!T130+'R3. Health services provision'!T130+'R1. Health emergency management'!T130+'R4. IPC'!T130+'R5. Risk communication and CE'!T130+'PoE and border health'!T130+'CE. Chemical Events'!T130+'RE. Radiation emergencies'!T130+'Other technical focus area'!T130</f>
        <v>0</v>
      </c>
      <c r="E58" s="78">
        <f>'P1. Legal instruments'!U130+'P2. Financing'!U130+'P3. IHR coordination IHR NFP'!U130+'P4. AMR'!U130+'P5. Zoonotic disease'!U130+'P6. Food safety'!U130+'P7. Biosafety and biosecurity'!U130+'P8. Immunization'!U130+'D1. National laboratory systems'!U130+'D2. Surveillance'!U130+'D3. Human resources'!U130+'R2. Linking public health'!U130+'R3. Health services provision'!U130+'R1. Health emergency management'!U130+'R4. IPC'!U130+'R5. Risk communication and CE'!U130+'PoE and border health'!U130+'CE. Chemical Events'!U130+'RE. Radiation emergencies'!U130+'Other technical focus area'!U130</f>
        <v>0</v>
      </c>
      <c r="F58" s="78">
        <f>'P1. Legal instruments'!V130+'P2. Financing'!V130+'P3. IHR coordination IHR NFP'!V130+'P4. AMR'!V130+'P5. Zoonotic disease'!V130+'P6. Food safety'!V130+'P7. Biosafety and biosecurity'!V130+'P8. Immunization'!V130+'D1. National laboratory systems'!V130+'D2. Surveillance'!V130+'D3. Human resources'!V130+'R2. Linking public health'!V130+'R3. Health services provision'!V130+'R1. Health emergency management'!V130+'R4. IPC'!V130+'R5. Risk communication and CE'!V130+'PoE and border health'!V130+'CE. Chemical Events'!V130+'RE. Radiation emergencies'!V130+'Other technical focus area'!V130</f>
        <v>0</v>
      </c>
      <c r="G58" s="78">
        <f>'P1. Legal instruments'!W130+'P2. Financing'!W130+'P3. IHR coordination IHR NFP'!W130+'P4. AMR'!W130+'P5. Zoonotic disease'!W130+'P6. Food safety'!W130+'P7. Biosafety and biosecurity'!W130+'P8. Immunization'!W130+'D1. National laboratory systems'!W130+'D2. Surveillance'!W130+'D3. Human resources'!W130+'R2. Linking public health'!W130+'R3. Health services provision'!W130+'R1. Health emergency management'!W130+'R4. IPC'!W130+'R5. Risk communication and CE'!W130+'PoE and border health'!W130+'CE. Chemical Events'!W130+'RE. Radiation emergencies'!W130+'Other technical focus area'!W130</f>
        <v>0</v>
      </c>
      <c r="H58" s="78">
        <f>'P1. Legal instruments'!X130+'P2. Financing'!X130+'P3. IHR coordination IHR NFP'!X130+'P4. AMR'!X130+'P5. Zoonotic disease'!X130+'P6. Food safety'!X130+'P7. Biosafety and biosecurity'!X130+'P8. Immunization'!X130+'D1. National laboratory systems'!X130+'D2. Surveillance'!X130+'D3. Human resources'!X130+'R2. Linking public health'!X130+'R3. Health services provision'!X130+'R1. Health emergency management'!X130+'R4. IPC'!X130+'R5. Risk communication and CE'!X130+'PoE and border health'!X130+'CE. Chemical Events'!X130+'RE. Radiation emergencies'!X130+'Other technical focus area'!X130</f>
        <v>0</v>
      </c>
      <c r="I58" s="78">
        <f>'P1. Legal instruments'!Y130+'P2. Financing'!Y130+'P3. IHR coordination IHR NFP'!Y130+'P4. AMR'!Y130+'P5. Zoonotic disease'!Y130+'P6. Food safety'!Y130+'P7. Biosafety and biosecurity'!Y130+'P8. Immunization'!Y130+'D1. National laboratory systems'!Y130+'D2. Surveillance'!Y130+'D3. Human resources'!Y130+'R2. Linking public health'!Y130+'R3. Health services provision'!Y130+'R1. Health emergency management'!Y130+'R4. IPC'!Y130+'R5. Risk communication and CE'!Y130+'PoE and border health'!Y130+'CE. Chemical Events'!Y130+'RE. Radiation emergencies'!Y130+'Other technical focus area'!Y130</f>
        <v>0</v>
      </c>
      <c r="J58" s="82">
        <f t="shared" si="9"/>
        <v>0</v>
      </c>
      <c r="K58" s="79">
        <f t="shared" si="8"/>
        <v>0</v>
      </c>
    </row>
    <row r="59" spans="3:11" ht="16.5" x14ac:dyDescent="0.25">
      <c r="C59" s="77" t="str">
        <f>'Basic Input for Tool'!D85</f>
        <v>Other 3</v>
      </c>
      <c r="D59" s="78">
        <f>'P1. Legal instruments'!T131+'P2. Financing'!T131+'P3. IHR coordination IHR NFP'!T131+'P4. AMR'!T131+'P5. Zoonotic disease'!T131+'P6. Food safety'!T131+'P7. Biosafety and biosecurity'!T131+'P8. Immunization'!T131+'D1. National laboratory systems'!T131+'D2. Surveillance'!T131+'D3. Human resources'!T131+'R2. Linking public health'!T131+'R3. Health services provision'!T131+'R1. Health emergency management'!T131+'R4. IPC'!T131+'R5. Risk communication and CE'!T131+'PoE and border health'!T131+'CE. Chemical Events'!T131+'RE. Radiation emergencies'!T131+'Other technical focus area'!T131</f>
        <v>0</v>
      </c>
      <c r="E59" s="78">
        <f>'P1. Legal instruments'!U131+'P2. Financing'!U131+'P3. IHR coordination IHR NFP'!U131+'P4. AMR'!U131+'P5. Zoonotic disease'!U131+'P6. Food safety'!U131+'P7. Biosafety and biosecurity'!U131+'P8. Immunization'!U131+'D1. National laboratory systems'!U131+'D2. Surveillance'!U131+'D3. Human resources'!U131+'R2. Linking public health'!U131+'R3. Health services provision'!U131+'R1. Health emergency management'!U131+'R4. IPC'!U131+'R5. Risk communication and CE'!U131+'PoE and border health'!U131+'CE. Chemical Events'!U131+'RE. Radiation emergencies'!U131+'Other technical focus area'!U131</f>
        <v>0</v>
      </c>
      <c r="F59" s="78">
        <f>'P1. Legal instruments'!V131+'P2. Financing'!V131+'P3. IHR coordination IHR NFP'!V131+'P4. AMR'!V131+'P5. Zoonotic disease'!V131+'P6. Food safety'!V131+'P7. Biosafety and biosecurity'!V131+'P8. Immunization'!V131+'D1. National laboratory systems'!V131+'D2. Surveillance'!V131+'D3. Human resources'!V131+'R2. Linking public health'!V131+'R3. Health services provision'!V131+'R1. Health emergency management'!V131+'R4. IPC'!V131+'R5. Risk communication and CE'!V131+'PoE and border health'!V131+'CE. Chemical Events'!V131+'RE. Radiation emergencies'!V131+'Other technical focus area'!V131</f>
        <v>0</v>
      </c>
      <c r="G59" s="78">
        <f>'P1. Legal instruments'!W131+'P2. Financing'!W131+'P3. IHR coordination IHR NFP'!W131+'P4. AMR'!W131+'P5. Zoonotic disease'!W131+'P6. Food safety'!W131+'P7. Biosafety and biosecurity'!W131+'P8. Immunization'!W131+'D1. National laboratory systems'!W131+'D2. Surveillance'!W131+'D3. Human resources'!W131+'R2. Linking public health'!W131+'R3. Health services provision'!W131+'R1. Health emergency management'!W131+'R4. IPC'!W131+'R5. Risk communication and CE'!W131+'PoE and border health'!W131+'CE. Chemical Events'!W131+'RE. Radiation emergencies'!W131+'Other technical focus area'!W131</f>
        <v>0</v>
      </c>
      <c r="H59" s="78">
        <f>'P1. Legal instruments'!X131+'P2. Financing'!X131+'P3. IHR coordination IHR NFP'!X131+'P4. AMR'!X131+'P5. Zoonotic disease'!X131+'P6. Food safety'!X131+'P7. Biosafety and biosecurity'!X131+'P8. Immunization'!X131+'D1. National laboratory systems'!X131+'D2. Surveillance'!X131+'D3. Human resources'!X131+'R2. Linking public health'!X131+'R3. Health services provision'!X131+'R1. Health emergency management'!X131+'R4. IPC'!X131+'R5. Risk communication and CE'!X131+'PoE and border health'!X131+'CE. Chemical Events'!X131+'RE. Radiation emergencies'!X131+'Other technical focus area'!X131</f>
        <v>0</v>
      </c>
      <c r="I59" s="78">
        <f>'P1. Legal instruments'!Y131+'P2. Financing'!Y131+'P3. IHR coordination IHR NFP'!Y131+'P4. AMR'!Y131+'P5. Zoonotic disease'!Y131+'P6. Food safety'!Y131+'P7. Biosafety and biosecurity'!Y131+'P8. Immunization'!Y131+'D1. National laboratory systems'!Y131+'D2. Surveillance'!Y131+'D3. Human resources'!Y131+'R2. Linking public health'!Y131+'R3. Health services provision'!Y131+'R1. Health emergency management'!Y131+'R4. IPC'!Y131+'R5. Risk communication and CE'!Y131+'PoE and border health'!Y131+'CE. Chemical Events'!Y131+'RE. Radiation emergencies'!Y131+'Other technical focus area'!Y131</f>
        <v>0</v>
      </c>
      <c r="J59" s="82">
        <f t="shared" si="9"/>
        <v>0</v>
      </c>
      <c r="K59" s="79">
        <f t="shared" si="8"/>
        <v>0</v>
      </c>
    </row>
    <row r="60" spans="3:11" ht="16.5" x14ac:dyDescent="0.25">
      <c r="C60" s="77" t="str">
        <f>'Basic Input for Tool'!D86</f>
        <v>Other 4</v>
      </c>
      <c r="D60" s="78">
        <f>'P1. Legal instruments'!T132+'P2. Financing'!T132+'P3. IHR coordination IHR NFP'!T132+'P4. AMR'!T132+'P5. Zoonotic disease'!T132+'P6. Food safety'!T132+'P7. Biosafety and biosecurity'!T132+'P8. Immunization'!T132+'D1. National laboratory systems'!T132+'D2. Surveillance'!T132+'D3. Human resources'!T132+'R2. Linking public health'!T132+'R3. Health services provision'!T132+'R1. Health emergency management'!T132+'R4. IPC'!T132+'R5. Risk communication and CE'!T132+'PoE and border health'!T132+'CE. Chemical Events'!T132+'RE. Radiation emergencies'!T132+'Other technical focus area'!T132</f>
        <v>0</v>
      </c>
      <c r="E60" s="78">
        <f>'P1. Legal instruments'!U132+'P2. Financing'!U132+'P3. IHR coordination IHR NFP'!U132+'P4. AMR'!U132+'P5. Zoonotic disease'!U132+'P6. Food safety'!U132+'P7. Biosafety and biosecurity'!U132+'P8. Immunization'!U132+'D1. National laboratory systems'!U132+'D2. Surveillance'!U132+'D3. Human resources'!U132+'R2. Linking public health'!U132+'R3. Health services provision'!U132+'R1. Health emergency management'!U132+'R4. IPC'!U132+'R5. Risk communication and CE'!U132+'PoE and border health'!U132+'CE. Chemical Events'!U132+'RE. Radiation emergencies'!U132+'Other technical focus area'!U132</f>
        <v>0</v>
      </c>
      <c r="F60" s="78">
        <f>'P1. Legal instruments'!V132+'P2. Financing'!V132+'P3. IHR coordination IHR NFP'!V132+'P4. AMR'!V132+'P5. Zoonotic disease'!V132+'P6. Food safety'!V132+'P7. Biosafety and biosecurity'!V132+'P8. Immunization'!V132+'D1. National laboratory systems'!V132+'D2. Surveillance'!V132+'D3. Human resources'!V132+'R2. Linking public health'!V132+'R3. Health services provision'!V132+'R1. Health emergency management'!V132+'R4. IPC'!V132+'R5. Risk communication and CE'!V132+'PoE and border health'!V132+'CE. Chemical Events'!V132+'RE. Radiation emergencies'!V132+'Other technical focus area'!V132</f>
        <v>0</v>
      </c>
      <c r="G60" s="78">
        <f>'P1. Legal instruments'!W132+'P2. Financing'!W132+'P3. IHR coordination IHR NFP'!W132+'P4. AMR'!W132+'P5. Zoonotic disease'!W132+'P6. Food safety'!W132+'P7. Biosafety and biosecurity'!W132+'P8. Immunization'!W132+'D1. National laboratory systems'!W132+'D2. Surveillance'!W132+'D3. Human resources'!W132+'R2. Linking public health'!W132+'R3. Health services provision'!W132+'R1. Health emergency management'!W132+'R4. IPC'!W132+'R5. Risk communication and CE'!W132+'PoE and border health'!W132+'CE. Chemical Events'!W132+'RE. Radiation emergencies'!W132+'Other technical focus area'!W132</f>
        <v>0</v>
      </c>
      <c r="H60" s="78">
        <f>'P1. Legal instruments'!X132+'P2. Financing'!X132+'P3. IHR coordination IHR NFP'!X132+'P4. AMR'!X132+'P5. Zoonotic disease'!X132+'P6. Food safety'!X132+'P7. Biosafety and biosecurity'!X132+'P8. Immunization'!X132+'D1. National laboratory systems'!X132+'D2. Surveillance'!X132+'D3. Human resources'!X132+'R2. Linking public health'!X132+'R3. Health services provision'!X132+'R1. Health emergency management'!X132+'R4. IPC'!X132+'R5. Risk communication and CE'!X132+'PoE and border health'!X132+'CE. Chemical Events'!X132+'RE. Radiation emergencies'!X132+'Other technical focus area'!X132</f>
        <v>0</v>
      </c>
      <c r="I60" s="78">
        <f>'P1. Legal instruments'!Y132+'P2. Financing'!Y132+'P3. IHR coordination IHR NFP'!Y132+'P4. AMR'!Y132+'P5. Zoonotic disease'!Y132+'P6. Food safety'!Y132+'P7. Biosafety and biosecurity'!Y132+'P8. Immunization'!Y132+'D1. National laboratory systems'!Y132+'D2. Surveillance'!Y132+'D3. Human resources'!Y132+'R2. Linking public health'!Y132+'R3. Health services provision'!Y132+'R1. Health emergency management'!Y132+'R4. IPC'!Y132+'R5. Risk communication and CE'!Y132+'PoE and border health'!Y132+'CE. Chemical Events'!Y132+'RE. Radiation emergencies'!Y132+'Other technical focus area'!Y132</f>
        <v>0</v>
      </c>
      <c r="J60" s="82">
        <f t="shared" si="9"/>
        <v>0</v>
      </c>
      <c r="K60" s="79">
        <f t="shared" si="8"/>
        <v>0</v>
      </c>
    </row>
    <row r="61" spans="3:11" ht="16.5" x14ac:dyDescent="0.25">
      <c r="C61" s="77" t="str">
        <f>'Basic Input for Tool'!D87</f>
        <v>Other 5</v>
      </c>
      <c r="D61" s="78">
        <f>'P1. Legal instruments'!T133+'P2. Financing'!T133+'P3. IHR coordination IHR NFP'!T133+'P4. AMR'!T133+'P5. Zoonotic disease'!T133+'P6. Food safety'!T133+'P7. Biosafety and biosecurity'!T133+'P8. Immunization'!T133+'D1. National laboratory systems'!T133+'D2. Surveillance'!T133+'D3. Human resources'!T133+'R2. Linking public health'!T133+'R3. Health services provision'!T133+'R1. Health emergency management'!T133+'R4. IPC'!T133+'R5. Risk communication and CE'!T133+'PoE and border health'!T133+'CE. Chemical Events'!T133+'RE. Radiation emergencies'!T133+'Other technical focus area'!T133</f>
        <v>0</v>
      </c>
      <c r="E61" s="78">
        <f>'P1. Legal instruments'!U133+'P2. Financing'!U133+'P3. IHR coordination IHR NFP'!U133+'P4. AMR'!U133+'P5. Zoonotic disease'!U133+'P6. Food safety'!U133+'P7. Biosafety and biosecurity'!U133+'P8. Immunization'!U133+'D1. National laboratory systems'!U133+'D2. Surveillance'!U133+'D3. Human resources'!U133+'R2. Linking public health'!U133+'R3. Health services provision'!U133+'R1. Health emergency management'!U133+'R4. IPC'!U133+'R5. Risk communication and CE'!U133+'PoE and border health'!U133+'CE. Chemical Events'!U133+'RE. Radiation emergencies'!U133+'Other technical focus area'!U133</f>
        <v>0</v>
      </c>
      <c r="F61" s="78">
        <f>'P1. Legal instruments'!V133+'P2. Financing'!V133+'P3. IHR coordination IHR NFP'!V133+'P4. AMR'!V133+'P5. Zoonotic disease'!V133+'P6. Food safety'!V133+'P7. Biosafety and biosecurity'!V133+'P8. Immunization'!V133+'D1. National laboratory systems'!V133+'D2. Surveillance'!V133+'D3. Human resources'!V133+'R2. Linking public health'!V133+'R3. Health services provision'!V133+'R1. Health emergency management'!V133+'R4. IPC'!V133+'R5. Risk communication and CE'!V133+'PoE and border health'!V133+'CE. Chemical Events'!V133+'RE. Radiation emergencies'!V133+'Other technical focus area'!V133</f>
        <v>0</v>
      </c>
      <c r="G61" s="78">
        <f>'P1. Legal instruments'!W133+'P2. Financing'!W133+'P3. IHR coordination IHR NFP'!W133+'P4. AMR'!W133+'P5. Zoonotic disease'!W133+'P6. Food safety'!W133+'P7. Biosafety and biosecurity'!W133+'P8. Immunization'!W133+'D1. National laboratory systems'!W133+'D2. Surveillance'!W133+'D3. Human resources'!W133+'R2. Linking public health'!W133+'R3. Health services provision'!W133+'R1. Health emergency management'!W133+'R4. IPC'!W133+'R5. Risk communication and CE'!W133+'PoE and border health'!W133+'CE. Chemical Events'!W133+'RE. Radiation emergencies'!W133+'Other technical focus area'!W133</f>
        <v>0</v>
      </c>
      <c r="H61" s="78">
        <f>'P1. Legal instruments'!X133+'P2. Financing'!X133+'P3. IHR coordination IHR NFP'!X133+'P4. AMR'!X133+'P5. Zoonotic disease'!X133+'P6. Food safety'!X133+'P7. Biosafety and biosecurity'!X133+'P8. Immunization'!X133+'D1. National laboratory systems'!X133+'D2. Surveillance'!X133+'D3. Human resources'!X133+'R2. Linking public health'!X133+'R3. Health services provision'!X133+'R1. Health emergency management'!X133+'R4. IPC'!X133+'R5. Risk communication and CE'!X133+'PoE and border health'!X133+'CE. Chemical Events'!X133+'RE. Radiation emergencies'!X133+'Other technical focus area'!X133</f>
        <v>0</v>
      </c>
      <c r="I61" s="78">
        <f>'P1. Legal instruments'!Y133+'P2. Financing'!Y133+'P3. IHR coordination IHR NFP'!Y133+'P4. AMR'!Y133+'P5. Zoonotic disease'!Y133+'P6. Food safety'!Y133+'P7. Biosafety and biosecurity'!Y133+'P8. Immunization'!Y133+'D1. National laboratory systems'!Y133+'D2. Surveillance'!Y133+'D3. Human resources'!Y133+'R2. Linking public health'!Y133+'R3. Health services provision'!Y133+'R1. Health emergency management'!Y133+'R4. IPC'!Y133+'R5. Risk communication and CE'!Y133+'PoE and border health'!Y133+'CE. Chemical Events'!Y133+'RE. Radiation emergencies'!Y133+'Other technical focus area'!Y133</f>
        <v>0</v>
      </c>
      <c r="J61" s="82">
        <f t="shared" si="9"/>
        <v>0</v>
      </c>
      <c r="K61" s="79">
        <f t="shared" si="8"/>
        <v>0</v>
      </c>
    </row>
    <row r="62" spans="3:11" ht="16.5" x14ac:dyDescent="0.25">
      <c r="C62" s="80" t="s">
        <v>101</v>
      </c>
      <c r="D62" s="80">
        <f t="shared" ref="D62:J62" si="10">SUM(D39:D61)</f>
        <v>21031500</v>
      </c>
      <c r="E62" s="80">
        <f t="shared" si="10"/>
        <v>38230300</v>
      </c>
      <c r="F62" s="80">
        <f t="shared" si="10"/>
        <v>40149750</v>
      </c>
      <c r="G62" s="80">
        <f t="shared" si="10"/>
        <v>25871200</v>
      </c>
      <c r="H62" s="80">
        <f t="shared" si="10"/>
        <v>14118000</v>
      </c>
      <c r="I62" s="80">
        <f t="shared" si="10"/>
        <v>139400750</v>
      </c>
      <c r="J62" s="80">
        <f t="shared" si="10"/>
        <v>139400750</v>
      </c>
      <c r="K62" s="79">
        <f t="shared" si="8"/>
        <v>1</v>
      </c>
    </row>
    <row r="64" spans="3:11" ht="45" x14ac:dyDescent="0.25">
      <c r="C64" s="155" t="s">
        <v>707</v>
      </c>
      <c r="D64" s="75">
        <f>IF('Basic Input for Tool'!$C$7="","Year 1",'Basic Input for Tool'!$C$7)</f>
        <v>2024</v>
      </c>
      <c r="E64" s="75">
        <f>IF('Basic Input for Tool'!$C$7="","Year 2",D64+1)</f>
        <v>2025</v>
      </c>
      <c r="F64" s="75">
        <f>IF('Basic Input for Tool'!$C$7="","Year 3",E64+1)</f>
        <v>2026</v>
      </c>
      <c r="G64" s="75">
        <f>IF('Basic Input for Tool'!$C$7="","Year 4",F64+1)</f>
        <v>2027</v>
      </c>
      <c r="H64" s="75">
        <f>IF('Basic Input for Tool'!$C$7="","Year 5",G64+1)</f>
        <v>2028</v>
      </c>
      <c r="I64" s="76" t="str">
        <f>"TOTAL " &amp; 'Basic Input for Tool'!$C$10</f>
        <v xml:space="preserve">TOTAL </v>
      </c>
      <c r="J64" s="76" t="s">
        <v>705</v>
      </c>
    </row>
    <row r="65" spans="3:11" ht="16.5" x14ac:dyDescent="0.25">
      <c r="C65" s="77" t="str">
        <f>'Basic Input for Tool'!$C$65</f>
        <v>Capital</v>
      </c>
      <c r="D65" s="78">
        <f>'P1. Legal instruments'!T137+'P2. Financing'!T137+'P3. IHR coordination IHR NFP'!T137+'P4. AMR'!T137+'P5. Zoonotic disease'!T137+'P6. Food safety'!T137+'P7. Biosafety and biosecurity'!T137+'P8. Immunization'!T137+'D1. National laboratory systems'!T137+'D2. Surveillance'!T137+'D3. Human resources'!T137+'R2. Linking public health'!T137+'R3. Health services provision'!T137+'R1. Health emergency management'!T137+'R4. IPC'!T137+'R5. Risk communication and CE'!T137+'PoE and border health'!T137+'CE. Chemical Events'!T137+'RE. Radiation emergencies'!T137+'Other technical focus area'!T137</f>
        <v>929650</v>
      </c>
      <c r="E65" s="78">
        <f>'P1. Legal instruments'!U137+'P2. Financing'!U137+'P3. IHR coordination IHR NFP'!U137+'P4. AMR'!U137+'P5. Zoonotic disease'!U137+'P6. Food safety'!U137+'P7. Biosafety and biosecurity'!U137+'P8. Immunization'!U137+'D1. National laboratory systems'!U137+'D2. Surveillance'!U137+'D3. Human resources'!U137+'R2. Linking public health'!U137+'R3. Health services provision'!U137+'R1. Health emergency management'!U137+'R4. IPC'!U137+'R5. Risk communication and CE'!U137+'PoE and border health'!U137+'CE. Chemical Events'!U137+'RE. Radiation emergencies'!U137+'Other technical focus area'!U137</f>
        <v>5860900</v>
      </c>
      <c r="F65" s="78">
        <f>'P1. Legal instruments'!V137+'P2. Financing'!V137+'P3. IHR coordination IHR NFP'!V137+'P4. AMR'!V137+'P5. Zoonotic disease'!V137+'P6. Food safety'!V137+'P7. Biosafety and biosecurity'!V137+'P8. Immunization'!V137+'D1. National laboratory systems'!V137+'D2. Surveillance'!V137+'D3. Human resources'!V137+'R2. Linking public health'!V137+'R3. Health services provision'!V137+'R1. Health emergency management'!V137+'R4. IPC'!V137+'R5. Risk communication and CE'!V137+'PoE and border health'!V137+'CE. Chemical Events'!V137+'RE. Radiation emergencies'!V137+'Other technical focus area'!V137</f>
        <v>8064400</v>
      </c>
      <c r="G65" s="78">
        <f>'P1. Legal instruments'!W137+'P2. Financing'!W137+'P3. IHR coordination IHR NFP'!W137+'P4. AMR'!W137+'P5. Zoonotic disease'!W137+'P6. Food safety'!W137+'P7. Biosafety and biosecurity'!W137+'P8. Immunization'!W137+'D1. National laboratory systems'!W137+'D2. Surveillance'!W137+'D3. Human resources'!W137+'R2. Linking public health'!W137+'R3. Health services provision'!W137+'R1. Health emergency management'!W137+'R4. IPC'!W137+'R5. Risk communication and CE'!W137+'PoE and border health'!W137+'CE. Chemical Events'!W137+'RE. Radiation emergencies'!W137+'Other technical focus area'!W137</f>
        <v>0</v>
      </c>
      <c r="H65" s="78">
        <f>'P1. Legal instruments'!X137+'P2. Financing'!X137+'P3. IHR coordination IHR NFP'!X137+'P4. AMR'!X137+'P5. Zoonotic disease'!X137+'P6. Food safety'!X137+'P7. Biosafety and biosecurity'!X137+'P8. Immunization'!X137+'D1. National laboratory systems'!X137+'D2. Surveillance'!X137+'D3. Human resources'!X137+'R2. Linking public health'!X137+'R3. Health services provision'!X137+'R1. Health emergency management'!X137+'R4. IPC'!X137+'R5. Risk communication and CE'!X137+'PoE and border health'!X137+'CE. Chemical Events'!X137+'RE. Radiation emergencies'!X137+'Other technical focus area'!X137</f>
        <v>0</v>
      </c>
      <c r="I65" s="78">
        <f>'P1. Legal instruments'!Y137+'P2. Financing'!Y137+'P3. IHR coordination IHR NFP'!Y137+'P4. AMR'!Y137+'P5. Zoonotic disease'!Y137+'P6. Food safety'!Y137+'P7. Biosafety and biosecurity'!Y137+'P8. Immunization'!Y137+'D1. National laboratory systems'!Y137+'D2. Surveillance'!Y137+'D3. Human resources'!Y137+'R2. Linking public health'!Y137+'R3. Health services provision'!Y137+'R1. Health emergency management'!Y137+'R4. IPC'!Y137+'R5. Risk communication and CE'!Y137+'PoE and border health'!Y137+'CE. Chemical Events'!Y137+'RE. Radiation emergencies'!Y137+'Other technical focus area'!Y137</f>
        <v>14854950</v>
      </c>
      <c r="J65" s="82">
        <f t="shared" ref="J65:J74" si="11">I65/Exchange_rate_local_currency_USD</f>
        <v>14854950</v>
      </c>
      <c r="K65" s="79">
        <f>J65/$J$75</f>
        <v>0.1064211842987569</v>
      </c>
    </row>
    <row r="66" spans="3:11" ht="16.5" x14ac:dyDescent="0.25">
      <c r="C66" s="77" t="str">
        <f>'Basic Input for Tool'!$C$66</f>
        <v>Recurrent</v>
      </c>
      <c r="D66" s="78">
        <f>'P1. Legal instruments'!T138+'P2. Financing'!T138+'P3. IHR coordination IHR NFP'!T138+'P4. AMR'!T138+'P5. Zoonotic disease'!T138+'P6. Food safety'!T138+'P7. Biosafety and biosecurity'!T138+'P8. Immunization'!T138+'D1. National laboratory systems'!T138+'D2. Surveillance'!T138+'D3. Human resources'!T138+'R2. Linking public health'!T138+'R3. Health services provision'!T138+'R1. Health emergency management'!T138+'R4. IPC'!T138+'R5. Risk communication and CE'!T138+'PoE and border health'!T138+'CE. Chemical Events'!T138+'RE. Radiation emergencies'!T138+'Other technical focus area'!T138</f>
        <v>20256000</v>
      </c>
      <c r="E66" s="78">
        <f>'P1. Legal instruments'!U138+'P2. Financing'!U138+'P3. IHR coordination IHR NFP'!U138+'P4. AMR'!U138+'P5. Zoonotic disease'!U138+'P6. Food safety'!U138+'P7. Biosafety and biosecurity'!U138+'P8. Immunization'!U138+'D1. National laboratory systems'!U138+'D2. Surveillance'!U138+'D3. Human resources'!U138+'R2. Linking public health'!U138+'R3. Health services provision'!U138+'R1. Health emergency management'!U138+'R4. IPC'!U138+'R5. Risk communication and CE'!U138+'PoE and border health'!U138+'CE. Chemical Events'!U138+'RE. Radiation emergencies'!U138+'Other technical focus area'!U138</f>
        <v>32400900</v>
      </c>
      <c r="F66" s="78">
        <f>'P1. Legal instruments'!V138+'P2. Financing'!V138+'P3. IHR coordination IHR NFP'!V138+'P4. AMR'!V138+'P5. Zoonotic disease'!V138+'P6. Food safety'!V138+'P7. Biosafety and biosecurity'!V138+'P8. Immunization'!V138+'D1. National laboratory systems'!V138+'D2. Surveillance'!V138+'D3. Human resources'!V138+'R2. Linking public health'!V138+'R3. Health services provision'!V138+'R1. Health emergency management'!V138+'R4. IPC'!V138+'R5. Risk communication and CE'!V138+'PoE and border health'!V138+'CE. Chemical Events'!V138+'RE. Radiation emergencies'!V138+'Other technical focus area'!V138</f>
        <v>32085350</v>
      </c>
      <c r="G66" s="78">
        <f>'P1. Legal instruments'!W138+'P2. Financing'!W138+'P3. IHR coordination IHR NFP'!W138+'P4. AMR'!W138+'P5. Zoonotic disease'!W138+'P6. Food safety'!W138+'P7. Biosafety and biosecurity'!W138+'P8. Immunization'!W138+'D1. National laboratory systems'!W138+'D2. Surveillance'!W138+'D3. Human resources'!W138+'R2. Linking public health'!W138+'R3. Health services provision'!W138+'R1. Health emergency management'!W138+'R4. IPC'!W138+'R5. Risk communication and CE'!W138+'PoE and border health'!W138+'CE. Chemical Events'!W138+'RE. Radiation emergencies'!W138+'Other technical focus area'!W138</f>
        <v>25871200</v>
      </c>
      <c r="H66" s="78">
        <f>'P1. Legal instruments'!X138+'P2. Financing'!X138+'P3. IHR coordination IHR NFP'!X138+'P4. AMR'!X138+'P5. Zoonotic disease'!X138+'P6. Food safety'!X138+'P7. Biosafety and biosecurity'!X138+'P8. Immunization'!X138+'D1. National laboratory systems'!X138+'D2. Surveillance'!X138+'D3. Human resources'!X138+'R2. Linking public health'!X138+'R3. Health services provision'!X138+'R1. Health emergency management'!X138+'R4. IPC'!X138+'R5. Risk communication and CE'!X138+'PoE and border health'!X138+'CE. Chemical Events'!X138+'RE. Radiation emergencies'!X138+'Other technical focus area'!X138</f>
        <v>14118000</v>
      </c>
      <c r="I66" s="78">
        <f>'P1. Legal instruments'!Y138+'P2. Financing'!Y138+'P3. IHR coordination IHR NFP'!Y138+'P4. AMR'!Y138+'P5. Zoonotic disease'!Y138+'P6. Food safety'!Y138+'P7. Biosafety and biosecurity'!Y138+'P8. Immunization'!Y138+'D1. National laboratory systems'!Y138+'D2. Surveillance'!Y138+'D3. Human resources'!Y138+'R2. Linking public health'!Y138+'R3. Health services provision'!Y138+'R1. Health emergency management'!Y138+'R4. IPC'!Y138+'R5. Risk communication and CE'!Y138+'PoE and border health'!Y138+'CE. Chemical Events'!Y138+'RE. Radiation emergencies'!Y138+'Other technical focus area'!Y138</f>
        <v>124731450</v>
      </c>
      <c r="J66" s="82">
        <f t="shared" si="11"/>
        <v>124731450</v>
      </c>
      <c r="K66" s="79">
        <f t="shared" ref="K66:K75" si="12">J66/$J$75</f>
        <v>0.89357881570124309</v>
      </c>
    </row>
    <row r="67" spans="3:11" ht="16.5" x14ac:dyDescent="0.25">
      <c r="C67" s="77" t="str">
        <f>'Basic Input for Tool'!$C$67</f>
        <v>Other 1</v>
      </c>
      <c r="D67" s="78">
        <f>'P1. Legal instruments'!T139+'P2. Financing'!T139+'P3. IHR coordination IHR NFP'!T139+'P4. AMR'!T139+'P5. Zoonotic disease'!T139+'P6. Food safety'!T139+'P7. Biosafety and biosecurity'!T139+'P8. Immunization'!T139+'D1. National laboratory systems'!T139+'D2. Surveillance'!T139+'D3. Human resources'!T139+'R2. Linking public health'!T139+'R3. Health services provision'!T139+'R1. Health emergency management'!T139+'R4. IPC'!T139+'R5. Risk communication and CE'!T139+'PoE and border health'!T139+'CE. Chemical Events'!T139+'RE. Radiation emergencies'!T139+'Other technical focus area'!T139</f>
        <v>0</v>
      </c>
      <c r="E67" s="78">
        <f>'P1. Legal instruments'!U139+'P2. Financing'!U139+'P3. IHR coordination IHR NFP'!U139+'P4. AMR'!U139+'P5. Zoonotic disease'!U139+'P6. Food safety'!U139+'P7. Biosafety and biosecurity'!U139+'P8. Immunization'!U139+'D1. National laboratory systems'!U139+'D2. Surveillance'!U139+'D3. Human resources'!U139+'R2. Linking public health'!U139+'R3. Health services provision'!U139+'R1. Health emergency management'!U139+'R4. IPC'!U139+'R5. Risk communication and CE'!U139+'PoE and border health'!U139+'CE. Chemical Events'!U139+'RE. Radiation emergencies'!U139+'Other technical focus area'!U139</f>
        <v>0</v>
      </c>
      <c r="F67" s="78">
        <f>'P1. Legal instruments'!V139+'P2. Financing'!V139+'P3. IHR coordination IHR NFP'!V139+'P4. AMR'!V139+'P5. Zoonotic disease'!V139+'P6. Food safety'!V139+'P7. Biosafety and biosecurity'!V139+'P8. Immunization'!V139+'D1. National laboratory systems'!V139+'D2. Surveillance'!V139+'D3. Human resources'!V139+'R2. Linking public health'!V139+'R3. Health services provision'!V139+'R1. Health emergency management'!V139+'R4. IPC'!V139+'R5. Risk communication and CE'!V139+'PoE and border health'!V139+'CE. Chemical Events'!V139+'RE. Radiation emergencies'!V139+'Other technical focus area'!V139</f>
        <v>0</v>
      </c>
      <c r="G67" s="78">
        <f>'P1. Legal instruments'!W139+'P2. Financing'!W139+'P3. IHR coordination IHR NFP'!W139+'P4. AMR'!W139+'P5. Zoonotic disease'!W139+'P6. Food safety'!W139+'P7. Biosafety and biosecurity'!W139+'P8. Immunization'!W139+'D1. National laboratory systems'!W139+'D2. Surveillance'!W139+'D3. Human resources'!W139+'R2. Linking public health'!W139+'R3. Health services provision'!W139+'R1. Health emergency management'!W139+'R4. IPC'!W139+'R5. Risk communication and CE'!W139+'PoE and border health'!W139+'CE. Chemical Events'!W139+'RE. Radiation emergencies'!W139+'Other technical focus area'!W139</f>
        <v>0</v>
      </c>
      <c r="H67" s="78">
        <f>'P1. Legal instruments'!X139+'P2. Financing'!X139+'P3. IHR coordination IHR NFP'!X139+'P4. AMR'!X139+'P5. Zoonotic disease'!X139+'P6. Food safety'!X139+'P7. Biosafety and biosecurity'!X139+'P8. Immunization'!X139+'D1. National laboratory systems'!X139+'D2. Surveillance'!X139+'D3. Human resources'!X139+'R2. Linking public health'!X139+'R3. Health services provision'!X139+'R1. Health emergency management'!X139+'R4. IPC'!X139+'R5. Risk communication and CE'!X139+'PoE and border health'!X139+'CE. Chemical Events'!X139+'RE. Radiation emergencies'!X139+'Other technical focus area'!X139</f>
        <v>0</v>
      </c>
      <c r="I67" s="78">
        <f>'P1. Legal instruments'!Y139+'P2. Financing'!Y139+'P3. IHR coordination IHR NFP'!Y139+'P4. AMR'!Y139+'P5. Zoonotic disease'!Y139+'P6. Food safety'!Y139+'P7. Biosafety and biosecurity'!Y139+'P8. Immunization'!Y139+'D1. National laboratory systems'!Y139+'D2. Surveillance'!Y139+'D3. Human resources'!Y139+'R2. Linking public health'!Y139+'R3. Health services provision'!Y139+'R1. Health emergency management'!Y139+'R4. IPC'!Y139+'R5. Risk communication and CE'!Y139+'PoE and border health'!Y139+'CE. Chemical Events'!Y139+'RE. Radiation emergencies'!Y139+'Other technical focus area'!Y139</f>
        <v>0</v>
      </c>
      <c r="J67" s="82">
        <f t="shared" si="11"/>
        <v>0</v>
      </c>
      <c r="K67" s="79">
        <f t="shared" si="12"/>
        <v>0</v>
      </c>
    </row>
    <row r="68" spans="3:11" ht="16.5" x14ac:dyDescent="0.25">
      <c r="C68" s="77" t="str">
        <f>'Basic Input for Tool'!$C$68</f>
        <v>Other 2</v>
      </c>
      <c r="D68" s="78">
        <f>'P1. Legal instruments'!T140+'P2. Financing'!T140+'P3. IHR coordination IHR NFP'!T140+'P4. AMR'!T140+'P5. Zoonotic disease'!T140+'P6. Food safety'!T140+'P7. Biosafety and biosecurity'!T140+'P8. Immunization'!T140+'D1. National laboratory systems'!T140+'D2. Surveillance'!T140+'D3. Human resources'!T140+'R2. Linking public health'!T140+'R3. Health services provision'!T140+'R1. Health emergency management'!T140+'R4. IPC'!T140+'R5. Risk communication and CE'!T140+'PoE and border health'!T140+'CE. Chemical Events'!T140+'RE. Radiation emergencies'!T140+'Other technical focus area'!T140</f>
        <v>0</v>
      </c>
      <c r="E68" s="78">
        <f>'P1. Legal instruments'!U140+'P2. Financing'!U140+'P3. IHR coordination IHR NFP'!U140+'P4. AMR'!U140+'P5. Zoonotic disease'!U140+'P6. Food safety'!U140+'P7. Biosafety and biosecurity'!U140+'P8. Immunization'!U140+'D1. National laboratory systems'!U140+'D2. Surveillance'!U140+'D3. Human resources'!U140+'R2. Linking public health'!U140+'R3. Health services provision'!U140+'R1. Health emergency management'!U140+'R4. IPC'!U140+'R5. Risk communication and CE'!U140+'PoE and border health'!U140+'CE. Chemical Events'!U140+'RE. Radiation emergencies'!U140+'Other technical focus area'!U140</f>
        <v>0</v>
      </c>
      <c r="F68" s="78">
        <f>'P1. Legal instruments'!V140+'P2. Financing'!V140+'P3. IHR coordination IHR NFP'!V140+'P4. AMR'!V140+'P5. Zoonotic disease'!V140+'P6. Food safety'!V140+'P7. Biosafety and biosecurity'!V140+'P8. Immunization'!V140+'D1. National laboratory systems'!V140+'D2. Surveillance'!V140+'D3. Human resources'!V140+'R2. Linking public health'!V140+'R3. Health services provision'!V140+'R1. Health emergency management'!V140+'R4. IPC'!V140+'R5. Risk communication and CE'!V140+'PoE and border health'!V140+'CE. Chemical Events'!V140+'RE. Radiation emergencies'!V140+'Other technical focus area'!V140</f>
        <v>0</v>
      </c>
      <c r="G68" s="78">
        <f>'P1. Legal instruments'!W140+'P2. Financing'!W140+'P3. IHR coordination IHR NFP'!W140+'P4. AMR'!W140+'P5. Zoonotic disease'!W140+'P6. Food safety'!W140+'P7. Biosafety and biosecurity'!W140+'P8. Immunization'!W140+'D1. National laboratory systems'!W140+'D2. Surveillance'!W140+'D3. Human resources'!W140+'R2. Linking public health'!W140+'R3. Health services provision'!W140+'R1. Health emergency management'!W140+'R4. IPC'!W140+'R5. Risk communication and CE'!W140+'PoE and border health'!W140+'CE. Chemical Events'!W140+'RE. Radiation emergencies'!W140+'Other technical focus area'!W140</f>
        <v>0</v>
      </c>
      <c r="H68" s="78">
        <f>'P1. Legal instruments'!X140+'P2. Financing'!X140+'P3. IHR coordination IHR NFP'!X140+'P4. AMR'!X140+'P5. Zoonotic disease'!X140+'P6. Food safety'!X140+'P7. Biosafety and biosecurity'!X140+'P8. Immunization'!X140+'D1. National laboratory systems'!X140+'D2. Surveillance'!X140+'D3. Human resources'!X140+'R2. Linking public health'!X140+'R3. Health services provision'!X140+'R1. Health emergency management'!X140+'R4. IPC'!X140+'R5. Risk communication and CE'!X140+'PoE and border health'!X140+'CE. Chemical Events'!X140+'RE. Radiation emergencies'!X140+'Other technical focus area'!X140</f>
        <v>0</v>
      </c>
      <c r="I68" s="78">
        <f>'P1. Legal instruments'!Y140+'P2. Financing'!Y140+'P3. IHR coordination IHR NFP'!Y140+'P4. AMR'!Y140+'P5. Zoonotic disease'!Y140+'P6. Food safety'!Y140+'P7. Biosafety and biosecurity'!Y140+'P8. Immunization'!Y140+'D1. National laboratory systems'!Y140+'D2. Surveillance'!Y140+'D3. Human resources'!Y140+'R2. Linking public health'!Y140+'R3. Health services provision'!Y140+'R1. Health emergency management'!Y140+'R4. IPC'!Y140+'R5. Risk communication and CE'!Y140+'PoE and border health'!Y140+'CE. Chemical Events'!Y140+'RE. Radiation emergencies'!Y140+'Other technical focus area'!Y140</f>
        <v>0</v>
      </c>
      <c r="J68" s="82">
        <f t="shared" si="11"/>
        <v>0</v>
      </c>
      <c r="K68" s="79">
        <f t="shared" si="12"/>
        <v>0</v>
      </c>
    </row>
    <row r="69" spans="3:11" ht="16.5" x14ac:dyDescent="0.25">
      <c r="C69" s="77">
        <f>'Basic Input for Tool'!$C$69</f>
        <v>0</v>
      </c>
      <c r="D69" s="78">
        <f>'P1. Legal instruments'!T141+'P2. Financing'!T141+'P3. IHR coordination IHR NFP'!T141+'P4. AMR'!T141+'P5. Zoonotic disease'!T141+'P6. Food safety'!T141+'P7. Biosafety and biosecurity'!T141+'P8. Immunization'!T141+'D1. National laboratory systems'!T141+'D2. Surveillance'!T141+'D3. Human resources'!T141+'R2. Linking public health'!T141+'R3. Health services provision'!T141+'R1. Health emergency management'!T141+'R4. IPC'!T141+'R5. Risk communication and CE'!T141+'PoE and border health'!T141+'CE. Chemical Events'!T141+'RE. Radiation emergencies'!T141+'Other technical focus area'!T141</f>
        <v>0</v>
      </c>
      <c r="E69" s="78">
        <f>'P1. Legal instruments'!U141+'P2. Financing'!U141+'P3. IHR coordination IHR NFP'!U141+'P4. AMR'!U141+'P5. Zoonotic disease'!U141+'P6. Food safety'!U141+'P7. Biosafety and biosecurity'!U141+'P8. Immunization'!U141+'D1. National laboratory systems'!U141+'D2. Surveillance'!U141+'D3. Human resources'!U141+'R2. Linking public health'!U141+'R3. Health services provision'!U141+'R1. Health emergency management'!U141+'R4. IPC'!U141+'R5. Risk communication and CE'!U141+'PoE and border health'!U141+'CE. Chemical Events'!U141+'RE. Radiation emergencies'!U141+'Other technical focus area'!U141</f>
        <v>0</v>
      </c>
      <c r="F69" s="78">
        <f>'P1. Legal instruments'!V141+'P2. Financing'!V141+'P3. IHR coordination IHR NFP'!V141+'P4. AMR'!V141+'P5. Zoonotic disease'!V141+'P6. Food safety'!V141+'P7. Biosafety and biosecurity'!V141+'P8. Immunization'!V141+'D1. National laboratory systems'!V141+'D2. Surveillance'!V141+'D3. Human resources'!V141+'R2. Linking public health'!V141+'R3. Health services provision'!V141+'R1. Health emergency management'!V141+'R4. IPC'!V141+'R5. Risk communication and CE'!V141+'PoE and border health'!V141+'CE. Chemical Events'!V141+'RE. Radiation emergencies'!V141+'Other technical focus area'!V141</f>
        <v>0</v>
      </c>
      <c r="G69" s="78">
        <f>'P1. Legal instruments'!W141+'P2. Financing'!W141+'P3. IHR coordination IHR NFP'!W141+'P4. AMR'!W141+'P5. Zoonotic disease'!W141+'P6. Food safety'!W141+'P7. Biosafety and biosecurity'!W141+'P8. Immunization'!W141+'D1. National laboratory systems'!W141+'D2. Surveillance'!W141+'D3. Human resources'!W141+'R2. Linking public health'!W141+'R3. Health services provision'!W141+'R1. Health emergency management'!W141+'R4. IPC'!W141+'R5. Risk communication and CE'!W141+'PoE and border health'!W141+'CE. Chemical Events'!W141+'RE. Radiation emergencies'!W141+'Other technical focus area'!W141</f>
        <v>0</v>
      </c>
      <c r="H69" s="78">
        <f>'P1. Legal instruments'!X141+'P2. Financing'!X141+'P3. IHR coordination IHR NFP'!X141+'P4. AMR'!X141+'P5. Zoonotic disease'!X141+'P6. Food safety'!X141+'P7. Biosafety and biosecurity'!X141+'P8. Immunization'!X141+'D1. National laboratory systems'!X141+'D2. Surveillance'!X141+'D3. Human resources'!X141+'R2. Linking public health'!X141+'R3. Health services provision'!X141+'R1. Health emergency management'!X141+'R4. IPC'!X141+'R5. Risk communication and CE'!X141+'PoE and border health'!X141+'CE. Chemical Events'!X141+'RE. Radiation emergencies'!X141+'Other technical focus area'!X141</f>
        <v>0</v>
      </c>
      <c r="I69" s="78">
        <f>'P1. Legal instruments'!Y141+'P2. Financing'!Y141+'P3. IHR coordination IHR NFP'!Y141+'P4. AMR'!Y141+'P5. Zoonotic disease'!Y141+'P6. Food safety'!Y141+'P7. Biosafety and biosecurity'!Y141+'P8. Immunization'!Y141+'D1. National laboratory systems'!Y141+'D2. Surveillance'!Y141+'D3. Human resources'!Y141+'R2. Linking public health'!Y141+'R3. Health services provision'!Y141+'R1. Health emergency management'!Y141+'R4. IPC'!Y141+'R5. Risk communication and CE'!Y141+'PoE and border health'!Y141+'CE. Chemical Events'!Y141+'RE. Radiation emergencies'!Y141+'Other technical focus area'!Y141</f>
        <v>0</v>
      </c>
      <c r="J69" s="82">
        <f t="shared" si="11"/>
        <v>0</v>
      </c>
      <c r="K69" s="79">
        <f t="shared" si="12"/>
        <v>0</v>
      </c>
    </row>
    <row r="70" spans="3:11" ht="16.5" x14ac:dyDescent="0.25">
      <c r="C70" s="77">
        <f>'Basic Input for Tool'!$C$70</f>
        <v>0</v>
      </c>
      <c r="D70" s="78">
        <f>'P1. Legal instruments'!T142+'P2. Financing'!T142+'P3. IHR coordination IHR NFP'!T142+'P4. AMR'!T142+'P5. Zoonotic disease'!T142+'P6. Food safety'!T142+'P7. Biosafety and biosecurity'!T142+'P8. Immunization'!T142+'D1. National laboratory systems'!T142+'D2. Surveillance'!T142+'D3. Human resources'!T142+'R2. Linking public health'!T142+'R3. Health services provision'!T142+'R1. Health emergency management'!T142+'R4. IPC'!T142+'R5. Risk communication and CE'!T142+'PoE and border health'!T142+'CE. Chemical Events'!T142+'RE. Radiation emergencies'!T142+'Other technical focus area'!T142</f>
        <v>0</v>
      </c>
      <c r="E70" s="78">
        <f>'P1. Legal instruments'!U142+'P2. Financing'!U142+'P3. IHR coordination IHR NFP'!U142+'P4. AMR'!U142+'P5. Zoonotic disease'!U142+'P6. Food safety'!U142+'P7. Biosafety and biosecurity'!U142+'P8. Immunization'!U142+'D1. National laboratory systems'!U142+'D2. Surveillance'!U142+'D3. Human resources'!U142+'R2. Linking public health'!U142+'R3. Health services provision'!U142+'R1. Health emergency management'!U142+'R4. IPC'!U142+'R5. Risk communication and CE'!U142+'PoE and border health'!U142+'CE. Chemical Events'!U142+'RE. Radiation emergencies'!U142+'Other technical focus area'!U142</f>
        <v>0</v>
      </c>
      <c r="F70" s="78">
        <f>'P1. Legal instruments'!V142+'P2. Financing'!V142+'P3. IHR coordination IHR NFP'!V142+'P4. AMR'!V142+'P5. Zoonotic disease'!V142+'P6. Food safety'!V142+'P7. Biosafety and biosecurity'!V142+'P8. Immunization'!V142+'D1. National laboratory systems'!V142+'D2. Surveillance'!V142+'D3. Human resources'!V142+'R2. Linking public health'!V142+'R3. Health services provision'!V142+'R1. Health emergency management'!V142+'R4. IPC'!V142+'R5. Risk communication and CE'!V142+'PoE and border health'!V142+'CE. Chemical Events'!V142+'RE. Radiation emergencies'!V142+'Other technical focus area'!V142</f>
        <v>0</v>
      </c>
      <c r="G70" s="78">
        <f>'P1. Legal instruments'!W142+'P2. Financing'!W142+'P3. IHR coordination IHR NFP'!W142+'P4. AMR'!W142+'P5. Zoonotic disease'!W142+'P6. Food safety'!W142+'P7. Biosafety and biosecurity'!W142+'P8. Immunization'!W142+'D1. National laboratory systems'!W142+'D2. Surveillance'!W142+'D3. Human resources'!W142+'R2. Linking public health'!W142+'R3. Health services provision'!W142+'R1. Health emergency management'!W142+'R4. IPC'!W142+'R5. Risk communication and CE'!W142+'PoE and border health'!W142+'CE. Chemical Events'!W142+'RE. Radiation emergencies'!W142+'Other technical focus area'!W142</f>
        <v>0</v>
      </c>
      <c r="H70" s="78">
        <f>'P1. Legal instruments'!X142+'P2. Financing'!X142+'P3. IHR coordination IHR NFP'!X142+'P4. AMR'!X142+'P5. Zoonotic disease'!X142+'P6. Food safety'!X142+'P7. Biosafety and biosecurity'!X142+'P8. Immunization'!X142+'D1. National laboratory systems'!X142+'D2. Surveillance'!X142+'D3. Human resources'!X142+'R2. Linking public health'!X142+'R3. Health services provision'!X142+'R1. Health emergency management'!X142+'R4. IPC'!X142+'R5. Risk communication and CE'!X142+'PoE and border health'!X142+'CE. Chemical Events'!X142+'RE. Radiation emergencies'!X142+'Other technical focus area'!X142</f>
        <v>0</v>
      </c>
      <c r="I70" s="78">
        <f>'P1. Legal instruments'!Y142+'P2. Financing'!Y142+'P3. IHR coordination IHR NFP'!Y142+'P4. AMR'!Y142+'P5. Zoonotic disease'!Y142+'P6. Food safety'!Y142+'P7. Biosafety and biosecurity'!Y142+'P8. Immunization'!Y142+'D1. National laboratory systems'!Y142+'D2. Surveillance'!Y142+'D3. Human resources'!Y142+'R2. Linking public health'!Y142+'R3. Health services provision'!Y142+'R1. Health emergency management'!Y142+'R4. IPC'!Y142+'R5. Risk communication and CE'!Y142+'PoE and border health'!Y142+'CE. Chemical Events'!Y142+'RE. Radiation emergencies'!Y142+'Other technical focus area'!Y142</f>
        <v>0</v>
      </c>
      <c r="J70" s="82">
        <f t="shared" si="11"/>
        <v>0</v>
      </c>
      <c r="K70" s="79">
        <f t="shared" si="12"/>
        <v>0</v>
      </c>
    </row>
    <row r="71" spans="3:11" ht="16.5" x14ac:dyDescent="0.25">
      <c r="C71" s="77">
        <f>'Basic Input for Tool'!$C$71</f>
        <v>0</v>
      </c>
      <c r="D71" s="78">
        <f>'P1. Legal instruments'!T143+'P2. Financing'!T143+'P3. IHR coordination IHR NFP'!T143+'P4. AMR'!T143+'P5. Zoonotic disease'!T143+'P6. Food safety'!T143+'P7. Biosafety and biosecurity'!T143+'P8. Immunization'!T143+'D1. National laboratory systems'!T143+'D2. Surveillance'!T143+'D3. Human resources'!T143+'R2. Linking public health'!T143+'R3. Health services provision'!T143+'R1. Health emergency management'!T143+'R4. IPC'!T143+'R5. Risk communication and CE'!T143+'PoE and border health'!T143+'CE. Chemical Events'!T143+'RE. Radiation emergencies'!T143+'Other technical focus area'!T143</f>
        <v>0</v>
      </c>
      <c r="E71" s="78">
        <f>'P1. Legal instruments'!U143+'P2. Financing'!U143+'P3. IHR coordination IHR NFP'!U143+'P4. AMR'!U143+'P5. Zoonotic disease'!U143+'P6. Food safety'!U143+'P7. Biosafety and biosecurity'!U143+'P8. Immunization'!U143+'D1. National laboratory systems'!U143+'D2. Surveillance'!U143+'D3. Human resources'!U143+'R2. Linking public health'!U143+'R3. Health services provision'!U143+'R1. Health emergency management'!U143+'R4. IPC'!U143+'R5. Risk communication and CE'!U143+'PoE and border health'!U143+'CE. Chemical Events'!U143+'RE. Radiation emergencies'!U143+'Other technical focus area'!U143</f>
        <v>0</v>
      </c>
      <c r="F71" s="78">
        <f>'P1. Legal instruments'!V143+'P2. Financing'!V143+'P3. IHR coordination IHR NFP'!V143+'P4. AMR'!V143+'P5. Zoonotic disease'!V143+'P6. Food safety'!V143+'P7. Biosafety and biosecurity'!V143+'P8. Immunization'!V143+'D1. National laboratory systems'!V143+'D2. Surveillance'!V143+'D3. Human resources'!V143+'R2. Linking public health'!V143+'R3. Health services provision'!V143+'R1. Health emergency management'!V143+'R4. IPC'!V143+'R5. Risk communication and CE'!V143+'PoE and border health'!V143+'CE. Chemical Events'!V143+'RE. Radiation emergencies'!V143+'Other technical focus area'!V143</f>
        <v>0</v>
      </c>
      <c r="G71" s="78">
        <f>'P1. Legal instruments'!W143+'P2. Financing'!W143+'P3. IHR coordination IHR NFP'!W143+'P4. AMR'!W143+'P5. Zoonotic disease'!W143+'P6. Food safety'!W143+'P7. Biosafety and biosecurity'!W143+'P8. Immunization'!W143+'D1. National laboratory systems'!W143+'D2. Surveillance'!W143+'D3. Human resources'!W143+'R2. Linking public health'!W143+'R3. Health services provision'!W143+'R1. Health emergency management'!W143+'R4. IPC'!W143+'R5. Risk communication and CE'!W143+'PoE and border health'!W143+'CE. Chemical Events'!W143+'RE. Radiation emergencies'!W143+'Other technical focus area'!W143</f>
        <v>0</v>
      </c>
      <c r="H71" s="78">
        <f>'P1. Legal instruments'!X143+'P2. Financing'!X143+'P3. IHR coordination IHR NFP'!X143+'P4. AMR'!X143+'P5. Zoonotic disease'!X143+'P6. Food safety'!X143+'P7. Biosafety and biosecurity'!X143+'P8. Immunization'!X143+'D1. National laboratory systems'!X143+'D2. Surveillance'!X143+'D3. Human resources'!X143+'R2. Linking public health'!X143+'R3. Health services provision'!X143+'R1. Health emergency management'!X143+'R4. IPC'!X143+'R5. Risk communication and CE'!X143+'PoE and border health'!X143+'CE. Chemical Events'!X143+'RE. Radiation emergencies'!X143+'Other technical focus area'!X143</f>
        <v>0</v>
      </c>
      <c r="I71" s="78">
        <f>'P1. Legal instruments'!Y143+'P2. Financing'!Y143+'P3. IHR coordination IHR NFP'!Y143+'P4. AMR'!Y143+'P5. Zoonotic disease'!Y143+'P6. Food safety'!Y143+'P7. Biosafety and biosecurity'!Y143+'P8. Immunization'!Y143+'D1. National laboratory systems'!Y143+'D2. Surveillance'!Y143+'D3. Human resources'!Y143+'R2. Linking public health'!Y143+'R3. Health services provision'!Y143+'R1. Health emergency management'!Y143+'R4. IPC'!Y143+'R5. Risk communication and CE'!Y143+'PoE and border health'!Y143+'CE. Chemical Events'!Y143+'RE. Radiation emergencies'!Y143+'Other technical focus area'!Y143</f>
        <v>0</v>
      </c>
      <c r="J71" s="82">
        <f t="shared" si="11"/>
        <v>0</v>
      </c>
      <c r="K71" s="79">
        <f t="shared" si="12"/>
        <v>0</v>
      </c>
    </row>
    <row r="72" spans="3:11" ht="16.5" x14ac:dyDescent="0.25">
      <c r="C72" s="77">
        <f>'Basic Input for Tool'!$C$72</f>
        <v>0</v>
      </c>
      <c r="D72" s="78">
        <f>'P1. Legal instruments'!T144+'P2. Financing'!T144+'P3. IHR coordination IHR NFP'!T144+'P4. AMR'!T144+'P5. Zoonotic disease'!T144+'P6. Food safety'!T144+'P7. Biosafety and biosecurity'!T144+'P8. Immunization'!T144+'D1. National laboratory systems'!T144+'D2. Surveillance'!T144+'D3. Human resources'!T144+'R2. Linking public health'!T144+'R3. Health services provision'!T144+'R1. Health emergency management'!T144+'R4. IPC'!T144+'R5. Risk communication and CE'!T144+'PoE and border health'!T144+'CE. Chemical Events'!T144+'RE. Radiation emergencies'!T144+'Other technical focus area'!T144</f>
        <v>0</v>
      </c>
      <c r="E72" s="78">
        <f>'P1. Legal instruments'!U144+'P2. Financing'!U144+'P3. IHR coordination IHR NFP'!U144+'P4. AMR'!U144+'P5. Zoonotic disease'!U144+'P6. Food safety'!U144+'P7. Biosafety and biosecurity'!U144+'P8. Immunization'!U144+'D1. National laboratory systems'!U144+'D2. Surveillance'!U144+'D3. Human resources'!U144+'R2. Linking public health'!U144+'R3. Health services provision'!U144+'R1. Health emergency management'!U144+'R4. IPC'!U144+'R5. Risk communication and CE'!U144+'PoE and border health'!U144+'CE. Chemical Events'!U144+'RE. Radiation emergencies'!U144+'Other technical focus area'!U144</f>
        <v>0</v>
      </c>
      <c r="F72" s="78">
        <f>'P1. Legal instruments'!V144+'P2. Financing'!V144+'P3. IHR coordination IHR NFP'!V144+'P4. AMR'!V144+'P5. Zoonotic disease'!V144+'P6. Food safety'!V144+'P7. Biosafety and biosecurity'!V144+'P8. Immunization'!V144+'D1. National laboratory systems'!V144+'D2. Surveillance'!V144+'D3. Human resources'!V144+'R2. Linking public health'!V144+'R3. Health services provision'!V144+'R1. Health emergency management'!V144+'R4. IPC'!V144+'R5. Risk communication and CE'!V144+'PoE and border health'!V144+'CE. Chemical Events'!V144+'RE. Radiation emergencies'!V144+'Other technical focus area'!V144</f>
        <v>0</v>
      </c>
      <c r="G72" s="78">
        <f>'P1. Legal instruments'!W144+'P2. Financing'!W144+'P3. IHR coordination IHR NFP'!W144+'P4. AMR'!W144+'P5. Zoonotic disease'!W144+'P6. Food safety'!W144+'P7. Biosafety and biosecurity'!W144+'P8. Immunization'!W144+'D1. National laboratory systems'!W144+'D2. Surveillance'!W144+'D3. Human resources'!W144+'R2. Linking public health'!W144+'R3. Health services provision'!W144+'R1. Health emergency management'!W144+'R4. IPC'!W144+'R5. Risk communication and CE'!W144+'PoE and border health'!W144+'CE. Chemical Events'!W144+'RE. Radiation emergencies'!W144+'Other technical focus area'!W144</f>
        <v>0</v>
      </c>
      <c r="H72" s="78">
        <f>'P1. Legal instruments'!X144+'P2. Financing'!X144+'P3. IHR coordination IHR NFP'!X144+'P4. AMR'!X144+'P5. Zoonotic disease'!X144+'P6. Food safety'!X144+'P7. Biosafety and biosecurity'!X144+'P8. Immunization'!X144+'D1. National laboratory systems'!X144+'D2. Surveillance'!X144+'D3. Human resources'!X144+'R2. Linking public health'!X144+'R3. Health services provision'!X144+'R1. Health emergency management'!X144+'R4. IPC'!X144+'R5. Risk communication and CE'!X144+'PoE and border health'!X144+'CE. Chemical Events'!X144+'RE. Radiation emergencies'!X144+'Other technical focus area'!X144</f>
        <v>0</v>
      </c>
      <c r="I72" s="78">
        <f>'P1. Legal instruments'!Y144+'P2. Financing'!Y144+'P3. IHR coordination IHR NFP'!Y144+'P4. AMR'!Y144+'P5. Zoonotic disease'!Y144+'P6. Food safety'!Y144+'P7. Biosafety and biosecurity'!Y144+'P8. Immunization'!Y144+'D1. National laboratory systems'!Y144+'D2. Surveillance'!Y144+'D3. Human resources'!Y144+'R2. Linking public health'!Y144+'R3. Health services provision'!Y144+'R1. Health emergency management'!Y144+'R4. IPC'!Y144+'R5. Risk communication and CE'!Y144+'PoE and border health'!Y144+'CE. Chemical Events'!Y144+'RE. Radiation emergencies'!Y144+'Other technical focus area'!Y144</f>
        <v>0</v>
      </c>
      <c r="J72" s="82">
        <f t="shared" si="11"/>
        <v>0</v>
      </c>
      <c r="K72" s="79">
        <f t="shared" si="12"/>
        <v>0</v>
      </c>
    </row>
    <row r="73" spans="3:11" ht="16.5" x14ac:dyDescent="0.25">
      <c r="C73" s="77">
        <f>'Basic Input for Tool'!$C$73</f>
        <v>0</v>
      </c>
      <c r="D73" s="78">
        <f>'P1. Legal instruments'!T145+'P2. Financing'!T145+'P3. IHR coordination IHR NFP'!T145+'P4. AMR'!T145+'P5. Zoonotic disease'!T145+'P6. Food safety'!T145+'P7. Biosafety and biosecurity'!T145+'P8. Immunization'!T145+'D1. National laboratory systems'!T145+'D2. Surveillance'!T145+'D3. Human resources'!T145+'R2. Linking public health'!T145+'R3. Health services provision'!T145+'R1. Health emergency management'!T145+'R4. IPC'!T145+'R5. Risk communication and CE'!T145+'PoE and border health'!T145+'CE. Chemical Events'!T145+'RE. Radiation emergencies'!T145+'Other technical focus area'!T145</f>
        <v>0</v>
      </c>
      <c r="E73" s="78">
        <f>'P1. Legal instruments'!U145+'P2. Financing'!U145+'P3. IHR coordination IHR NFP'!U145+'P4. AMR'!U145+'P5. Zoonotic disease'!U145+'P6. Food safety'!U145+'P7. Biosafety and biosecurity'!U145+'P8. Immunization'!U145+'D1. National laboratory systems'!U145+'D2. Surveillance'!U145+'D3. Human resources'!U145+'R2. Linking public health'!U145+'R3. Health services provision'!U145+'R1. Health emergency management'!U145+'R4. IPC'!U145+'R5. Risk communication and CE'!U145+'PoE and border health'!U145+'CE. Chemical Events'!U145+'RE. Radiation emergencies'!U145+'Other technical focus area'!U145</f>
        <v>0</v>
      </c>
      <c r="F73" s="78">
        <f>'P1. Legal instruments'!V145+'P2. Financing'!V145+'P3. IHR coordination IHR NFP'!V145+'P4. AMR'!V145+'P5. Zoonotic disease'!V145+'P6. Food safety'!V145+'P7. Biosafety and biosecurity'!V145+'P8. Immunization'!V145+'D1. National laboratory systems'!V145+'D2. Surveillance'!V145+'D3. Human resources'!V145+'R2. Linking public health'!V145+'R3. Health services provision'!V145+'R1. Health emergency management'!V145+'R4. IPC'!V145+'R5. Risk communication and CE'!V145+'PoE and border health'!V145+'CE. Chemical Events'!V145+'RE. Radiation emergencies'!V145+'Other technical focus area'!V145</f>
        <v>0</v>
      </c>
      <c r="G73" s="78">
        <f>'P1. Legal instruments'!W145+'P2. Financing'!W145+'P3. IHR coordination IHR NFP'!W145+'P4. AMR'!W145+'P5. Zoonotic disease'!W145+'P6. Food safety'!W145+'P7. Biosafety and biosecurity'!W145+'P8. Immunization'!W145+'D1. National laboratory systems'!W145+'D2. Surveillance'!W145+'D3. Human resources'!W145+'R2. Linking public health'!W145+'R3. Health services provision'!W145+'R1. Health emergency management'!W145+'R4. IPC'!W145+'R5. Risk communication and CE'!W145+'PoE and border health'!W145+'CE. Chemical Events'!W145+'RE. Radiation emergencies'!W145+'Other technical focus area'!W145</f>
        <v>0</v>
      </c>
      <c r="H73" s="78">
        <f>'P1. Legal instruments'!X145+'P2. Financing'!X145+'P3. IHR coordination IHR NFP'!X145+'P4. AMR'!X145+'P5. Zoonotic disease'!X145+'P6. Food safety'!X145+'P7. Biosafety and biosecurity'!X145+'P8. Immunization'!X145+'D1. National laboratory systems'!X145+'D2. Surveillance'!X145+'D3. Human resources'!X145+'R2. Linking public health'!X145+'R3. Health services provision'!X145+'R1. Health emergency management'!X145+'R4. IPC'!X145+'R5. Risk communication and CE'!X145+'PoE and border health'!X145+'CE. Chemical Events'!X145+'RE. Radiation emergencies'!X145+'Other technical focus area'!X145</f>
        <v>0</v>
      </c>
      <c r="I73" s="78">
        <f>'P1. Legal instruments'!Y145+'P2. Financing'!Y145+'P3. IHR coordination IHR NFP'!Y145+'P4. AMR'!Y145+'P5. Zoonotic disease'!Y145+'P6. Food safety'!Y145+'P7. Biosafety and biosecurity'!Y145+'P8. Immunization'!Y145+'D1. National laboratory systems'!Y145+'D2. Surveillance'!Y145+'D3. Human resources'!Y145+'R2. Linking public health'!Y145+'R3. Health services provision'!Y145+'R1. Health emergency management'!Y145+'R4. IPC'!Y145+'R5. Risk communication and CE'!Y145+'PoE and border health'!Y145+'CE. Chemical Events'!Y145+'RE. Radiation emergencies'!Y145+'Other technical focus area'!Y145</f>
        <v>0</v>
      </c>
      <c r="J73" s="82">
        <f t="shared" si="11"/>
        <v>0</v>
      </c>
      <c r="K73" s="79">
        <f t="shared" si="12"/>
        <v>0</v>
      </c>
    </row>
    <row r="74" spans="3:11" ht="16.5" x14ac:dyDescent="0.25">
      <c r="C74" s="77">
        <f>'Basic Input for Tool'!$C$74</f>
        <v>0</v>
      </c>
      <c r="D74" s="78">
        <f>'P1. Legal instruments'!T146+'P2. Financing'!T146+'P3. IHR coordination IHR NFP'!T146+'P4. AMR'!T146+'P5. Zoonotic disease'!T146+'P6. Food safety'!T146+'P7. Biosafety and biosecurity'!T146+'P8. Immunization'!T146+'D1. National laboratory systems'!T146+'D2. Surveillance'!T146+'D3. Human resources'!T146+'R2. Linking public health'!T146+'R3. Health services provision'!T146+'R1. Health emergency management'!T146+'R4. IPC'!T146+'R5. Risk communication and CE'!T146+'PoE and border health'!T146+'CE. Chemical Events'!T146+'RE. Radiation emergencies'!T146+'Other technical focus area'!T146</f>
        <v>0</v>
      </c>
      <c r="E74" s="78">
        <f>'P1. Legal instruments'!U146+'P2. Financing'!U146+'P3. IHR coordination IHR NFP'!U146+'P4. AMR'!U146+'P5. Zoonotic disease'!U146+'P6. Food safety'!U146+'P7. Biosafety and biosecurity'!U146+'P8. Immunization'!U146+'D1. National laboratory systems'!U146+'D2. Surveillance'!U146+'D3. Human resources'!U146+'R2. Linking public health'!U146+'R3. Health services provision'!U146+'R1. Health emergency management'!U146+'R4. IPC'!U146+'R5. Risk communication and CE'!U146+'PoE and border health'!U146+'CE. Chemical Events'!U146+'RE. Radiation emergencies'!U146+'Other technical focus area'!U146</f>
        <v>0</v>
      </c>
      <c r="F74" s="78">
        <f>'P1. Legal instruments'!V146+'P2. Financing'!V146+'P3. IHR coordination IHR NFP'!V146+'P4. AMR'!V146+'P5. Zoonotic disease'!V146+'P6. Food safety'!V146+'P7. Biosafety and biosecurity'!V146+'P8. Immunization'!V146+'D1. National laboratory systems'!V146+'D2. Surveillance'!V146+'D3. Human resources'!V146+'R2. Linking public health'!V146+'R3. Health services provision'!V146+'R1. Health emergency management'!V146+'R4. IPC'!V146+'R5. Risk communication and CE'!V146+'PoE and border health'!V146+'CE. Chemical Events'!V146+'RE. Radiation emergencies'!V146+'Other technical focus area'!V146</f>
        <v>0</v>
      </c>
      <c r="G74" s="78">
        <f>'P1. Legal instruments'!W146+'P2. Financing'!W146+'P3. IHR coordination IHR NFP'!W146+'P4. AMR'!W146+'P5. Zoonotic disease'!W146+'P6. Food safety'!W146+'P7. Biosafety and biosecurity'!W146+'P8. Immunization'!W146+'D1. National laboratory systems'!W146+'D2. Surveillance'!W146+'D3. Human resources'!W146+'R2. Linking public health'!W146+'R3. Health services provision'!W146+'R1. Health emergency management'!W146+'R4. IPC'!W146+'R5. Risk communication and CE'!W146+'PoE and border health'!W146+'CE. Chemical Events'!W146+'RE. Radiation emergencies'!W146+'Other technical focus area'!W146</f>
        <v>0</v>
      </c>
      <c r="H74" s="78">
        <f>'P1. Legal instruments'!X146+'P2. Financing'!X146+'P3. IHR coordination IHR NFP'!X146+'P4. AMR'!X146+'P5. Zoonotic disease'!X146+'P6. Food safety'!X146+'P7. Biosafety and biosecurity'!X146+'P8. Immunization'!X146+'D1. National laboratory systems'!X146+'D2. Surveillance'!X146+'D3. Human resources'!X146+'R2. Linking public health'!X146+'R3. Health services provision'!X146+'R1. Health emergency management'!X146+'R4. IPC'!X146+'R5. Risk communication and CE'!X146+'PoE and border health'!X146+'CE. Chemical Events'!X146+'RE. Radiation emergencies'!X146+'Other technical focus area'!X146</f>
        <v>0</v>
      </c>
      <c r="I74" s="78">
        <f>'P1. Legal instruments'!Y146+'P2. Financing'!Y146+'P3. IHR coordination IHR NFP'!Y146+'P4. AMR'!Y146+'P5. Zoonotic disease'!Y146+'P6. Food safety'!Y146+'P7. Biosafety and biosecurity'!Y146+'P8. Immunization'!Y146+'D1. National laboratory systems'!Y146+'D2. Surveillance'!Y146+'D3. Human resources'!Y146+'R2. Linking public health'!Y146+'R3. Health services provision'!Y146+'R1. Health emergency management'!Y146+'R4. IPC'!Y146+'R5. Risk communication and CE'!Y146+'PoE and border health'!Y146+'CE. Chemical Events'!Y146+'RE. Radiation emergencies'!Y146+'Other technical focus area'!Y146</f>
        <v>0</v>
      </c>
      <c r="J74" s="82">
        <f t="shared" si="11"/>
        <v>0</v>
      </c>
      <c r="K74" s="79">
        <f t="shared" si="12"/>
        <v>0</v>
      </c>
    </row>
    <row r="75" spans="3:11" ht="16.5" x14ac:dyDescent="0.25">
      <c r="C75" s="80" t="s">
        <v>101</v>
      </c>
      <c r="D75" s="80">
        <f t="shared" ref="D75:I75" si="13">SUM(D65:D74)</f>
        <v>21185650</v>
      </c>
      <c r="E75" s="80">
        <f t="shared" si="13"/>
        <v>38261800</v>
      </c>
      <c r="F75" s="80">
        <f t="shared" si="13"/>
        <v>40149750</v>
      </c>
      <c r="G75" s="80">
        <f t="shared" si="13"/>
        <v>25871200</v>
      </c>
      <c r="H75" s="80">
        <f t="shared" si="13"/>
        <v>14118000</v>
      </c>
      <c r="I75" s="80">
        <f t="shared" si="13"/>
        <v>139586400</v>
      </c>
      <c r="J75" s="80">
        <f>SUM(J65:J74)</f>
        <v>139586400</v>
      </c>
      <c r="K75" s="79">
        <f t="shared" si="12"/>
        <v>1</v>
      </c>
    </row>
    <row r="76" spans="3:11" ht="15.75" x14ac:dyDescent="0.25">
      <c r="C76" s="144"/>
      <c r="D76" s="37"/>
      <c r="E76" s="37"/>
      <c r="F76" s="37"/>
      <c r="G76" s="37"/>
      <c r="H76" s="37"/>
      <c r="I76" s="37"/>
    </row>
    <row r="77" spans="3:11" ht="45" x14ac:dyDescent="0.25">
      <c r="C77" s="155" t="s">
        <v>707</v>
      </c>
      <c r="D77" s="75">
        <f>IF('Basic Input for Tool'!$C$7="","Year 1",'Basic Input for Tool'!$C$7)</f>
        <v>2024</v>
      </c>
      <c r="E77" s="75">
        <f>IF('Basic Input for Tool'!$C$7="","Year 2",D77+1)</f>
        <v>2025</v>
      </c>
      <c r="F77" s="75">
        <f>IF('Basic Input for Tool'!$C$7="","Year 3",E77+1)</f>
        <v>2026</v>
      </c>
      <c r="G77" s="75">
        <f>IF('Basic Input for Tool'!$C$7="","Year 4",F77+1)</f>
        <v>2027</v>
      </c>
      <c r="H77" s="75">
        <f>IF('Basic Input for Tool'!$C$7="","Year 5",G77+1)</f>
        <v>2028</v>
      </c>
      <c r="I77" s="76" t="str">
        <f>"TOTAL " &amp; 'Basic Input for Tool'!$C$10</f>
        <v xml:space="preserve">TOTAL </v>
      </c>
      <c r="J77" s="76" t="s">
        <v>705</v>
      </c>
    </row>
    <row r="78" spans="3:11" ht="16.5" x14ac:dyDescent="0.25">
      <c r="C78" s="77" t="str">
        <f>'Basic Input for Tool'!$B$65</f>
        <v>National</v>
      </c>
      <c r="D78" s="78">
        <f>'P1. Legal instruments'!T150+'P2. Financing'!T150+'P3. IHR coordination IHR NFP'!T150+'P4. AMR'!T150+'P5. Zoonotic disease'!T150+'P6. Food safety'!T150+'P7. Biosafety and biosecurity'!T150+'P8. Immunization'!T150+'D1. National laboratory systems'!T150+'D2. Surveillance'!T150+'D3. Human resources'!T150+'R2. Linking public health'!T150+'R3. Health services provision'!T150+'R1. Health emergency management'!T150+'R4. IPC'!T150+'R5. Risk communication and CE'!T150+'PoE and border health'!T150+'CE. Chemical Events'!T150+'RE. Radiation emergencies'!T150+'Other technical focus area'!T150</f>
        <v>21185650</v>
      </c>
      <c r="E78" s="78">
        <f>'P1. Legal instruments'!U150+'P2. Financing'!U150+'P3. IHR coordination IHR NFP'!U150+'P4. AMR'!U150+'P5. Zoonotic disease'!U150+'P6. Food safety'!U150+'P7. Biosafety and biosecurity'!U150+'P8. Immunization'!U150+'D1. National laboratory systems'!U150+'D2. Surveillance'!U150+'D3. Human resources'!U150+'R2. Linking public health'!U150+'R3. Health services provision'!U150+'R1. Health emergency management'!U150+'R4. IPC'!U150+'R5. Risk communication and CE'!U150+'PoE and border health'!U150+'CE. Chemical Events'!U150+'RE. Radiation emergencies'!U150+'Other technical focus area'!U150</f>
        <v>38056100</v>
      </c>
      <c r="F78" s="78">
        <f>'P1. Legal instruments'!V150+'P2. Financing'!V150+'P3. IHR coordination IHR NFP'!V150+'P4. AMR'!V150+'P5. Zoonotic disease'!V150+'P6. Food safety'!V150+'P7. Biosafety and biosecurity'!V150+'P8. Immunization'!V150+'D1. National laboratory systems'!V150+'D2. Surveillance'!V150+'D3. Human resources'!V150+'R2. Linking public health'!V150+'R3. Health services provision'!V150+'R1. Health emergency management'!V150+'R4. IPC'!V150+'R5. Risk communication and CE'!V150+'PoE and border health'!V150+'CE. Chemical Events'!V150+'RE. Radiation emergencies'!V150+'Other technical focus area'!V150</f>
        <v>37951500</v>
      </c>
      <c r="G78" s="78">
        <f>'P1. Legal instruments'!W150+'P2. Financing'!W150+'P3. IHR coordination IHR NFP'!W150+'P4. AMR'!W150+'P5. Zoonotic disease'!W150+'P6. Food safety'!W150+'P7. Biosafety and biosecurity'!W150+'P8. Immunization'!W150+'D1. National laboratory systems'!W150+'D2. Surveillance'!W150+'D3. Human resources'!W150+'R2. Linking public health'!W150+'R3. Health services provision'!W150+'R1. Health emergency management'!W150+'R4. IPC'!W150+'R5. Risk communication and CE'!W150+'PoE and border health'!W150+'CE. Chemical Events'!W150+'RE. Radiation emergencies'!W150+'Other technical focus area'!W150</f>
        <v>25827100</v>
      </c>
      <c r="H78" s="78">
        <f>'P1. Legal instruments'!X150+'P2. Financing'!X150+'P3. IHR coordination IHR NFP'!X150+'P4. AMR'!X150+'P5. Zoonotic disease'!X150+'P6. Food safety'!X150+'P7. Biosafety and biosecurity'!X150+'P8. Immunization'!X150+'D1. National laboratory systems'!X150+'D2. Surveillance'!X150+'D3. Human resources'!X150+'R2. Linking public health'!X150+'R3. Health services provision'!X150+'R1. Health emergency management'!X150+'R4. IPC'!X150+'R5. Risk communication and CE'!X150+'PoE and border health'!X150+'CE. Chemical Events'!X150+'RE. Radiation emergencies'!X150+'Other technical focus area'!X150</f>
        <v>14028000</v>
      </c>
      <c r="I78" s="78">
        <f>'P1. Legal instruments'!Y150+'P2. Financing'!Y150+'P3. IHR coordination IHR NFP'!Y150+'P4. AMR'!Y150+'P5. Zoonotic disease'!Y150+'P6. Food safety'!Y150+'P7. Biosafety and biosecurity'!Y150+'P8. Immunization'!Y150+'D1. National laboratory systems'!Y150+'D2. Surveillance'!Y150+'D3. Human resources'!Y150+'R2. Linking public health'!Y150+'R3. Health services provision'!Y150+'R1. Health emergency management'!Y150+'R4. IPC'!Y150+'R5. Risk communication and CE'!Y150+'PoE and border health'!Y150+'CE. Chemical Events'!Y150+'RE. Radiation emergencies'!Y150+'Other technical focus area'!Y150</f>
        <v>137048350</v>
      </c>
      <c r="J78" s="82">
        <f>I78/Exchange_rate_local_currency_USD</f>
        <v>137048350</v>
      </c>
      <c r="K78" s="79">
        <f>J78/$J$82</f>
        <v>0.98181735469931164</v>
      </c>
    </row>
    <row r="79" spans="3:11" ht="16.5" x14ac:dyDescent="0.25">
      <c r="C79" s="77" t="str">
        <f>'Basic Input for Tool'!$B$66</f>
        <v>Central</v>
      </c>
      <c r="D79" s="78">
        <f>'P1. Legal instruments'!T151+'P2. Financing'!T151+'P3. IHR coordination IHR NFP'!T151+'P4. AMR'!T151+'P5. Zoonotic disease'!T151+'P6. Food safety'!T151+'P7. Biosafety and biosecurity'!T151+'P8. Immunization'!T151+'D1. National laboratory systems'!T151+'D2. Surveillance'!T151+'D3. Human resources'!T151+'R2. Linking public health'!T151+'R3. Health services provision'!T151+'R1. Health emergency management'!T151+'R4. IPC'!T151+'R5. Risk communication and CE'!T151+'PoE and border health'!T151+'CE. Chemical Events'!T151+'RE. Radiation emergencies'!T151+'Other technical focus area'!T151</f>
        <v>0</v>
      </c>
      <c r="E79" s="78">
        <f>'P1. Legal instruments'!U151+'P2. Financing'!U151+'P3. IHR coordination IHR NFP'!U151+'P4. AMR'!U151+'P5. Zoonotic disease'!U151+'P6. Food safety'!U151+'P7. Biosafety and biosecurity'!U151+'P8. Immunization'!U151+'D1. National laboratory systems'!U151+'D2. Surveillance'!U151+'D3. Human resources'!U151+'R2. Linking public health'!U151+'R3. Health services provision'!U151+'R1. Health emergency management'!U151+'R4. IPC'!U151+'R5. Risk communication and CE'!U151+'PoE and border health'!U151+'CE. Chemical Events'!U151+'RE. Radiation emergencies'!U151+'Other technical focus area'!U151</f>
        <v>205700</v>
      </c>
      <c r="F79" s="78">
        <f>'P1. Legal instruments'!V151+'P2. Financing'!V151+'P3. IHR coordination IHR NFP'!V151+'P4. AMR'!V151+'P5. Zoonotic disease'!V151+'P6. Food safety'!V151+'P7. Biosafety and biosecurity'!V151+'P8. Immunization'!V151+'D1. National laboratory systems'!V151+'D2. Surveillance'!V151+'D3. Human resources'!V151+'R2. Linking public health'!V151+'R3. Health services provision'!V151+'R1. Health emergency management'!V151+'R4. IPC'!V151+'R5. Risk communication and CE'!V151+'PoE and border health'!V151+'CE. Chemical Events'!V151+'RE. Radiation emergencies'!V151+'Other technical focus area'!V151</f>
        <v>2198250</v>
      </c>
      <c r="G79" s="78">
        <f>'P1. Legal instruments'!W151+'P2. Financing'!W151+'P3. IHR coordination IHR NFP'!W151+'P4. AMR'!W151+'P5. Zoonotic disease'!W151+'P6. Food safety'!W151+'P7. Biosafety and biosecurity'!W151+'P8. Immunization'!W151+'D1. National laboratory systems'!W151+'D2. Surveillance'!W151+'D3. Human resources'!W151+'R2. Linking public health'!W151+'R3. Health services provision'!W151+'R1. Health emergency management'!W151+'R4. IPC'!W151+'R5. Risk communication and CE'!W151+'PoE and border health'!W151+'CE. Chemical Events'!W151+'RE. Radiation emergencies'!W151+'Other technical focus area'!W151</f>
        <v>44100</v>
      </c>
      <c r="H79" s="78">
        <f>'P1. Legal instruments'!X151+'P2. Financing'!X151+'P3. IHR coordination IHR NFP'!X151+'P4. AMR'!X151+'P5. Zoonotic disease'!X151+'P6. Food safety'!X151+'P7. Biosafety and biosecurity'!X151+'P8. Immunization'!X151+'D1. National laboratory systems'!X151+'D2. Surveillance'!X151+'D3. Human resources'!X151+'R2. Linking public health'!X151+'R3. Health services provision'!X151+'R1. Health emergency management'!X151+'R4. IPC'!X151+'R5. Risk communication and CE'!X151+'PoE and border health'!X151+'CE. Chemical Events'!X151+'RE. Radiation emergencies'!X151+'Other technical focus area'!X151</f>
        <v>90000</v>
      </c>
      <c r="I79" s="78">
        <f>'P1. Legal instruments'!Y151+'P2. Financing'!Y151+'P3. IHR coordination IHR NFP'!Y151+'P4. AMR'!Y151+'P5. Zoonotic disease'!Y151+'P6. Food safety'!Y151+'P7. Biosafety and biosecurity'!Y151+'P8. Immunization'!Y151+'D1. National laboratory systems'!Y151+'D2. Surveillance'!Y151+'D3. Human resources'!Y151+'R2. Linking public health'!Y151+'R3. Health services provision'!Y151+'R1. Health emergency management'!Y151+'R4. IPC'!Y151+'R5. Risk communication and CE'!Y151+'PoE and border health'!Y151+'CE. Chemical Events'!Y151+'RE. Radiation emergencies'!Y151+'Other technical focus area'!Y151</f>
        <v>2538050</v>
      </c>
      <c r="J79" s="82">
        <f>I79/Exchange_rate_local_currency_USD</f>
        <v>2538050</v>
      </c>
      <c r="K79" s="79">
        <f t="shared" ref="K79:K82" si="14">J79/$J$82</f>
        <v>1.8182645300688319E-2</v>
      </c>
    </row>
    <row r="80" spans="3:11" ht="16.5" x14ac:dyDescent="0.25">
      <c r="C80" s="77" t="str">
        <f>'Basic Input for Tool'!$B$67</f>
        <v>SNU1 (province/region/etat)</v>
      </c>
      <c r="D80" s="78">
        <f>'P1. Legal instruments'!T152+'P2. Financing'!T152+'P3. IHR coordination IHR NFP'!T152+'P4. AMR'!T152+'P5. Zoonotic disease'!T152+'P6. Food safety'!T152+'P7. Biosafety and biosecurity'!T152+'P8. Immunization'!T152+'D1. National laboratory systems'!T152+'D2. Surveillance'!T152+'D3. Human resources'!T152+'R2. Linking public health'!T152+'R3. Health services provision'!T152+'R1. Health emergency management'!T152+'R4. IPC'!T152+'R5. Risk communication and CE'!T152+'PoE and border health'!T152+'CE. Chemical Events'!T152+'RE. Radiation emergencies'!T152+'Other technical focus area'!T152</f>
        <v>0</v>
      </c>
      <c r="E80" s="78">
        <f>'P1. Legal instruments'!U152+'P2. Financing'!U152+'P3. IHR coordination IHR NFP'!U152+'P4. AMR'!U152+'P5. Zoonotic disease'!U152+'P6. Food safety'!U152+'P7. Biosafety and biosecurity'!U152+'P8. Immunization'!U152+'D1. National laboratory systems'!U152+'D2. Surveillance'!U152+'D3. Human resources'!U152+'R2. Linking public health'!U152+'R3. Health services provision'!U152+'R1. Health emergency management'!U152+'R4. IPC'!U152+'R5. Risk communication and CE'!U152+'PoE and border health'!U152+'CE. Chemical Events'!U152+'RE. Radiation emergencies'!U152+'Other technical focus area'!U152</f>
        <v>0</v>
      </c>
      <c r="F80" s="78">
        <f>'P1. Legal instruments'!V152+'P2. Financing'!V152+'P3. IHR coordination IHR NFP'!V152+'P4. AMR'!V152+'P5. Zoonotic disease'!V152+'P6. Food safety'!V152+'P7. Biosafety and biosecurity'!V152+'P8. Immunization'!V152+'D1. National laboratory systems'!V152+'D2. Surveillance'!V152+'D3. Human resources'!V152+'R2. Linking public health'!V152+'R3. Health services provision'!V152+'R1. Health emergency management'!V152+'R4. IPC'!V152+'R5. Risk communication and CE'!V152+'PoE and border health'!V152+'CE. Chemical Events'!V152+'RE. Radiation emergencies'!V152+'Other technical focus area'!V152</f>
        <v>0</v>
      </c>
      <c r="G80" s="78">
        <f>'P1. Legal instruments'!W152+'P2. Financing'!W152+'P3. IHR coordination IHR NFP'!W152+'P4. AMR'!W152+'P5. Zoonotic disease'!W152+'P6. Food safety'!W152+'P7. Biosafety and biosecurity'!W152+'P8. Immunization'!W152+'D1. National laboratory systems'!W152+'D2. Surveillance'!W152+'D3. Human resources'!W152+'R2. Linking public health'!W152+'R3. Health services provision'!W152+'R1. Health emergency management'!W152+'R4. IPC'!W152+'R5. Risk communication and CE'!W152+'PoE and border health'!W152+'CE. Chemical Events'!W152+'RE. Radiation emergencies'!W152+'Other technical focus area'!W152</f>
        <v>0</v>
      </c>
      <c r="H80" s="78">
        <f>'P1. Legal instruments'!X152+'P2. Financing'!X152+'P3. IHR coordination IHR NFP'!X152+'P4. AMR'!X152+'P5. Zoonotic disease'!X152+'P6. Food safety'!X152+'P7. Biosafety and biosecurity'!X152+'P8. Immunization'!X152+'D1. National laboratory systems'!X152+'D2. Surveillance'!X152+'D3. Human resources'!X152+'R2. Linking public health'!X152+'R3. Health services provision'!X152+'R1. Health emergency management'!X152+'R4. IPC'!X152+'R5. Risk communication and CE'!X152+'PoE and border health'!X152+'CE. Chemical Events'!X152+'RE. Radiation emergencies'!X152+'Other technical focus area'!X152</f>
        <v>0</v>
      </c>
      <c r="I80" s="78">
        <f>'P1. Legal instruments'!Y152+'P2. Financing'!Y152+'P3. IHR coordination IHR NFP'!Y152+'P4. AMR'!Y152+'P5. Zoonotic disease'!Y152+'P6. Food safety'!Y152+'P7. Biosafety and biosecurity'!Y152+'P8. Immunization'!Y152+'D1. National laboratory systems'!Y152+'D2. Surveillance'!Y152+'D3. Human resources'!Y152+'R2. Linking public health'!Y152+'R3. Health services provision'!Y152+'R1. Health emergency management'!Y152+'R4. IPC'!Y152+'R5. Risk communication and CE'!Y152+'PoE and border health'!Y152+'CE. Chemical Events'!Y152+'RE. Radiation emergencies'!Y152+'Other technical focus area'!Y152</f>
        <v>0</v>
      </c>
      <c r="J80" s="82">
        <f>I80/Exchange_rate_local_currency_USD</f>
        <v>0</v>
      </c>
      <c r="K80" s="79">
        <f t="shared" si="14"/>
        <v>0</v>
      </c>
    </row>
    <row r="81" spans="3:11" ht="16.5" x14ac:dyDescent="0.25">
      <c r="C81" s="77" t="str">
        <f>'Basic Input for Tool'!$B$68</f>
        <v>SNU2 (district/county)</v>
      </c>
      <c r="D81" s="78">
        <f>'P1. Legal instruments'!T153+'P2. Financing'!T153+'P3. IHR coordination IHR NFP'!T153+'P4. AMR'!T153+'P5. Zoonotic disease'!T153+'P6. Food safety'!T153+'P7. Biosafety and biosecurity'!T153+'P8. Immunization'!T153+'D1. National laboratory systems'!T153+'D2. Surveillance'!T153+'D3. Human resources'!T153+'R2. Linking public health'!T153+'R3. Health services provision'!T153+'R1. Health emergency management'!T153+'R4. IPC'!T153+'R5. Risk communication and CE'!T153+'PoE and border health'!T153+'CE. Chemical Events'!T153+'RE. Radiation emergencies'!T153+'Other technical focus area'!T153</f>
        <v>0</v>
      </c>
      <c r="E81" s="78">
        <f>'P1. Legal instruments'!U153+'P2. Financing'!U153+'P3. IHR coordination IHR NFP'!U153+'P4. AMR'!U153+'P5. Zoonotic disease'!U153+'P6. Food safety'!U153+'P7. Biosafety and biosecurity'!U153+'P8. Immunization'!U153+'D1. National laboratory systems'!U153+'D2. Surveillance'!U153+'D3. Human resources'!U153+'R2. Linking public health'!U153+'R3. Health services provision'!U153+'R1. Health emergency management'!U153+'R4. IPC'!U153+'R5. Risk communication and CE'!U153+'PoE and border health'!U153+'CE. Chemical Events'!U153+'RE. Radiation emergencies'!U153+'Other technical focus area'!U153</f>
        <v>0</v>
      </c>
      <c r="F81" s="78">
        <f>'P1. Legal instruments'!V153+'P2. Financing'!V153+'P3. IHR coordination IHR NFP'!V153+'P4. AMR'!V153+'P5. Zoonotic disease'!V153+'P6. Food safety'!V153+'P7. Biosafety and biosecurity'!V153+'P8. Immunization'!V153+'D1. National laboratory systems'!V153+'D2. Surveillance'!V153+'D3. Human resources'!V153+'R2. Linking public health'!V153+'R3. Health services provision'!V153+'R1. Health emergency management'!V153+'R4. IPC'!V153+'R5. Risk communication and CE'!V153+'PoE and border health'!V153+'CE. Chemical Events'!V153+'RE. Radiation emergencies'!V153+'Other technical focus area'!V153</f>
        <v>0</v>
      </c>
      <c r="G81" s="78">
        <f>'P1. Legal instruments'!W153+'P2. Financing'!W153+'P3. IHR coordination IHR NFP'!W153+'P4. AMR'!W153+'P5. Zoonotic disease'!W153+'P6. Food safety'!W153+'P7. Biosafety and biosecurity'!W153+'P8. Immunization'!W153+'D1. National laboratory systems'!W153+'D2. Surveillance'!W153+'D3. Human resources'!W153+'R2. Linking public health'!W153+'R3. Health services provision'!W153+'R1. Health emergency management'!W153+'R4. IPC'!W153+'R5. Risk communication and CE'!W153+'PoE and border health'!W153+'CE. Chemical Events'!W153+'RE. Radiation emergencies'!W153+'Other technical focus area'!W153</f>
        <v>0</v>
      </c>
      <c r="H81" s="78">
        <f>'P1. Legal instruments'!X153+'P2. Financing'!X153+'P3. IHR coordination IHR NFP'!X153+'P4. AMR'!X153+'P5. Zoonotic disease'!X153+'P6. Food safety'!X153+'P7. Biosafety and biosecurity'!X153+'P8. Immunization'!X153+'D1. National laboratory systems'!X153+'D2. Surveillance'!X153+'D3. Human resources'!X153+'R2. Linking public health'!X153+'R3. Health services provision'!X153+'R1. Health emergency management'!X153+'R4. IPC'!X153+'R5. Risk communication and CE'!X153+'PoE and border health'!X153+'CE. Chemical Events'!X153+'RE. Radiation emergencies'!X153+'Other technical focus area'!X153</f>
        <v>0</v>
      </c>
      <c r="I81" s="78">
        <f>'P1. Legal instruments'!Y153+'P2. Financing'!Y153+'P3. IHR coordination IHR NFP'!Y153+'P4. AMR'!Y153+'P5. Zoonotic disease'!Y153+'P6. Food safety'!Y153+'P7. Biosafety and biosecurity'!Y153+'P8. Immunization'!Y153+'D1. National laboratory systems'!Y153+'D2. Surveillance'!Y153+'D3. Human resources'!Y153+'R2. Linking public health'!Y153+'R3. Health services provision'!Y153+'R1. Health emergency management'!Y153+'R4. IPC'!Y153+'R5. Risk communication and CE'!Y153+'PoE and border health'!Y153+'CE. Chemical Events'!Y153+'RE. Radiation emergencies'!Y153+'Other technical focus area'!Y153</f>
        <v>0</v>
      </c>
      <c r="J81" s="82">
        <f>I81/Exchange_rate_local_currency_USD</f>
        <v>0</v>
      </c>
      <c r="K81" s="79">
        <f t="shared" si="14"/>
        <v>0</v>
      </c>
    </row>
    <row r="82" spans="3:11" ht="16.5" x14ac:dyDescent="0.25">
      <c r="C82" s="80" t="s">
        <v>101</v>
      </c>
      <c r="D82" s="80">
        <f>SUM(D78:D81)</f>
        <v>21185650</v>
      </c>
      <c r="E82" s="80">
        <f t="shared" ref="E82:J82" si="15">SUM(E78:E81)</f>
        <v>38261800</v>
      </c>
      <c r="F82" s="80">
        <f t="shared" si="15"/>
        <v>40149750</v>
      </c>
      <c r="G82" s="80">
        <f t="shared" si="15"/>
        <v>25871200</v>
      </c>
      <c r="H82" s="80">
        <f t="shared" si="15"/>
        <v>14118000</v>
      </c>
      <c r="I82" s="80">
        <f t="shared" si="15"/>
        <v>139586400</v>
      </c>
      <c r="J82" s="80">
        <f t="shared" si="15"/>
        <v>139586400</v>
      </c>
      <c r="K82" s="79">
        <f t="shared" si="14"/>
        <v>1</v>
      </c>
    </row>
    <row r="83" spans="3:11" ht="15.75" x14ac:dyDescent="0.25">
      <c r="C83" s="37"/>
      <c r="D83" s="146"/>
      <c r="E83" s="146"/>
      <c r="F83" s="146"/>
      <c r="G83" s="146"/>
      <c r="H83" s="146"/>
      <c r="I83" s="146"/>
    </row>
    <row r="84" spans="3:11" ht="45" x14ac:dyDescent="0.25">
      <c r="C84" s="155" t="s">
        <v>707</v>
      </c>
      <c r="D84" s="75">
        <f>IF('Basic Input for Tool'!$C$7="","Year 1",'Basic Input for Tool'!$C$7)</f>
        <v>2024</v>
      </c>
      <c r="E84" s="75">
        <f>IF('Basic Input for Tool'!$C$7="","Year 2",D84+1)</f>
        <v>2025</v>
      </c>
      <c r="F84" s="75">
        <f>IF('Basic Input for Tool'!$C$7="","Year 3",E84+1)</f>
        <v>2026</v>
      </c>
      <c r="G84" s="75">
        <f>IF('Basic Input for Tool'!$C$7="","Year 4",F84+1)</f>
        <v>2027</v>
      </c>
      <c r="H84" s="75">
        <f>IF('Basic Input for Tool'!$C$7="","Year 5",G84+1)</f>
        <v>2028</v>
      </c>
      <c r="I84" s="76" t="str">
        <f>"TOTAL " &amp; 'Basic Input for Tool'!$C$10</f>
        <v xml:space="preserve">TOTAL </v>
      </c>
      <c r="J84" s="76" t="s">
        <v>705</v>
      </c>
    </row>
    <row r="85" spans="3:11" ht="16.5" x14ac:dyDescent="0.25">
      <c r="C85" s="77" t="str">
        <f>'Basic Input for Tool'!$E$65</f>
        <v>Ministry of Health</v>
      </c>
      <c r="D85" s="78">
        <f>'P1. Legal instruments'!T157+'P2. Financing'!T157+'P3. IHR coordination IHR NFP'!T157+'P4. AMR'!T157+'P5. Zoonotic disease'!T157+'P6. Food safety'!T157+'P7. Biosafety and biosecurity'!T157+'P8. Immunization'!T157+'D1. National laboratory systems'!T157+'D2. Surveillance'!T157+'D3. Human resources'!T157+'R2. Linking public health'!T157+'R3. Health services provision'!T157+'R1. Health emergency management'!T157+'R4. IPC'!T157+'R5. Risk communication and CE'!T157+'PoE and border health'!T157+'CE. Chemical Events'!T157+'RE. Radiation emergencies'!T157+'Other technical focus area'!T157</f>
        <v>20950000</v>
      </c>
      <c r="E85" s="78">
        <f>'P1. Legal instruments'!U157+'P2. Financing'!U157+'P3. IHR coordination IHR NFP'!U157+'P4. AMR'!U157+'P5. Zoonotic disease'!U157+'P6. Food safety'!U157+'P7. Biosafety and biosecurity'!U157+'P8. Immunization'!U157+'D1. National laboratory systems'!U157+'D2. Surveillance'!U157+'D3. Human resources'!U157+'R2. Linking public health'!U157+'R3. Health services provision'!U157+'R1. Health emergency management'!U157+'R4. IPC'!U157+'R5. Risk communication and CE'!U157+'PoE and border health'!U157+'CE. Chemical Events'!U157+'RE. Radiation emergencies'!U157+'Other technical focus area'!U157</f>
        <v>36994400</v>
      </c>
      <c r="F85" s="78">
        <f>'P1. Legal instruments'!V157+'P2. Financing'!V157+'P3. IHR coordination IHR NFP'!V157+'P4. AMR'!V157+'P5. Zoonotic disease'!V157+'P6. Food safety'!V157+'P7. Biosafety and biosecurity'!V157+'P8. Immunization'!V157+'D1. National laboratory systems'!V157+'D2. Surveillance'!V157+'D3. Human resources'!V157+'R2. Linking public health'!V157+'R3. Health services provision'!V157+'R1. Health emergency management'!V157+'R4. IPC'!V157+'R5. Risk communication and CE'!V157+'PoE and border health'!V157+'CE. Chemical Events'!V157+'RE. Radiation emergencies'!V157+'Other technical focus area'!V157</f>
        <v>37227300</v>
      </c>
      <c r="G85" s="78">
        <f>'P1. Legal instruments'!W157+'P2. Financing'!W157+'P3. IHR coordination IHR NFP'!W157+'P4. AMR'!W157+'P5. Zoonotic disease'!W157+'P6. Food safety'!W157+'P7. Biosafety and biosecurity'!W157+'P8. Immunization'!W157+'D1. National laboratory systems'!W157+'D2. Surveillance'!W157+'D3. Human resources'!W157+'R2. Linking public health'!W157+'R3. Health services provision'!W157+'R1. Health emergency management'!W157+'R4. IPC'!W157+'R5. Risk communication and CE'!W157+'PoE and border health'!W157+'CE. Chemical Events'!W157+'RE. Radiation emergencies'!W157+'Other technical focus area'!W157</f>
        <v>25548000</v>
      </c>
      <c r="H85" s="78">
        <f>'P1. Legal instruments'!X157+'P2. Financing'!X157+'P3. IHR coordination IHR NFP'!X157+'P4. AMR'!X157+'P5. Zoonotic disease'!X157+'P6. Food safety'!X157+'P7. Biosafety and biosecurity'!X157+'P8. Immunization'!X157+'D1. National laboratory systems'!X157+'D2. Surveillance'!X157+'D3. Human resources'!X157+'R2. Linking public health'!X157+'R3. Health services provision'!X157+'R1. Health emergency management'!X157+'R4. IPC'!X157+'R5. Risk communication and CE'!X157+'PoE and border health'!X157+'CE. Chemical Events'!X157+'RE. Radiation emergencies'!X157+'Other technical focus area'!X157</f>
        <v>14028000</v>
      </c>
      <c r="I85" s="78">
        <f>'P1. Legal instruments'!Y157+'P2. Financing'!Y157+'P3. IHR coordination IHR NFP'!Y157+'P4. AMR'!Y157+'P5. Zoonotic disease'!Y157+'P6. Food safety'!Y157+'P7. Biosafety and biosecurity'!Y157+'P8. Immunization'!Y157+'D1. National laboratory systems'!Y157+'D2. Surveillance'!Y157+'D3. Human resources'!Y157+'R2. Linking public health'!Y157+'R3. Health services provision'!Y157+'R1. Health emergency management'!Y157+'R4. IPC'!Y157+'R5. Risk communication and CE'!Y157+'PoE and border health'!Y157+'CE. Chemical Events'!Y157+'RE. Radiation emergencies'!Y157+'Other technical focus area'!Y157</f>
        <v>134747700</v>
      </c>
      <c r="J85" s="82">
        <f>I85/Exchange_rate_local_currency_USD</f>
        <v>134747700</v>
      </c>
      <c r="K85" s="79">
        <f t="shared" ref="K85:K108" si="16">J85/$J$108</f>
        <v>0.96533544815254213</v>
      </c>
    </row>
    <row r="86" spans="3:11" ht="16.5" x14ac:dyDescent="0.25">
      <c r="C86" s="77" t="str">
        <f>'Basic Input for Tool'!$E$66</f>
        <v>Ministry of Finance</v>
      </c>
      <c r="D86" s="78">
        <f>'P1. Legal instruments'!T158+'P2. Financing'!T158+'P3. IHR coordination IHR NFP'!T158+'P4. AMR'!T158+'P5. Zoonotic disease'!T158+'P6. Food safety'!T158+'P7. Biosafety and biosecurity'!T158+'P8. Immunization'!T158+'D1. National laboratory systems'!T158+'D2. Surveillance'!T158+'D3. Human resources'!T158+'R2. Linking public health'!T158+'R3. Health services provision'!T158+'R1. Health emergency management'!T158+'R4. IPC'!T158+'R5. Risk communication and CE'!T158+'PoE and border health'!T158+'CE. Chemical Events'!T158+'RE. Radiation emergencies'!T158+'Other technical focus area'!T158</f>
        <v>81500</v>
      </c>
      <c r="E86" s="78">
        <f>'P1. Legal instruments'!U158+'P2. Financing'!U158+'P3. IHR coordination IHR NFP'!U158+'P4. AMR'!U158+'P5. Zoonotic disease'!U158+'P6. Food safety'!U158+'P7. Biosafety and biosecurity'!U158+'P8. Immunization'!U158+'D1. National laboratory systems'!U158+'D2. Surveillance'!U158+'D3. Human resources'!U158+'R2. Linking public health'!U158+'R3. Health services provision'!U158+'R1. Health emergency management'!U158+'R4. IPC'!U158+'R5. Risk communication and CE'!U158+'PoE and border health'!U158+'CE. Chemical Events'!U158+'RE. Radiation emergencies'!U158+'Other technical focus area'!U158</f>
        <v>231200</v>
      </c>
      <c r="F86" s="78">
        <f>'P1. Legal instruments'!V158+'P2. Financing'!V158+'P3. IHR coordination IHR NFP'!V158+'P4. AMR'!V158+'P5. Zoonotic disease'!V158+'P6. Food safety'!V158+'P7. Biosafety and biosecurity'!V158+'P8. Immunization'!V158+'D1. National laboratory systems'!V158+'D2. Surveillance'!V158+'D3. Human resources'!V158+'R2. Linking public health'!V158+'R3. Health services provision'!V158+'R1. Health emergency management'!V158+'R4. IPC'!V158+'R5. Risk communication and CE'!V158+'PoE and border health'!V158+'CE. Chemical Events'!V158+'RE. Radiation emergencies'!V158+'Other technical focus area'!V158</f>
        <v>44100</v>
      </c>
      <c r="G86" s="78">
        <f>'P1. Legal instruments'!W158+'P2. Financing'!W158+'P3. IHR coordination IHR NFP'!W158+'P4. AMR'!W158+'P5. Zoonotic disease'!W158+'P6. Food safety'!W158+'P7. Biosafety and biosecurity'!W158+'P8. Immunization'!W158+'D1. National laboratory systems'!W158+'D2. Surveillance'!W158+'D3. Human resources'!W158+'R2. Linking public health'!W158+'R3. Health services provision'!W158+'R1. Health emergency management'!W158+'R4. IPC'!W158+'R5. Risk communication and CE'!W158+'PoE and border health'!W158+'CE. Chemical Events'!W158+'RE. Radiation emergencies'!W158+'Other technical focus area'!W158</f>
        <v>44100</v>
      </c>
      <c r="H86" s="78">
        <f>'P1. Legal instruments'!X158+'P2. Financing'!X158+'P3. IHR coordination IHR NFP'!X158+'P4. AMR'!X158+'P5. Zoonotic disease'!X158+'P6. Food safety'!X158+'P7. Biosafety and biosecurity'!X158+'P8. Immunization'!X158+'D1. National laboratory systems'!X158+'D2. Surveillance'!X158+'D3. Human resources'!X158+'R2. Linking public health'!X158+'R3. Health services provision'!X158+'R1. Health emergency management'!X158+'R4. IPC'!X158+'R5. Risk communication and CE'!X158+'PoE and border health'!X158+'CE. Chemical Events'!X158+'RE. Radiation emergencies'!X158+'Other technical focus area'!X158</f>
        <v>90000</v>
      </c>
      <c r="I86" s="78">
        <f>'P1. Legal instruments'!Y158+'P2. Financing'!Y158+'P3. IHR coordination IHR NFP'!Y158+'P4. AMR'!Y158+'P5. Zoonotic disease'!Y158+'P6. Food safety'!Y158+'P7. Biosafety and biosecurity'!Y158+'P8. Immunization'!Y158+'D1. National laboratory systems'!Y158+'D2. Surveillance'!Y158+'D3. Human resources'!Y158+'R2. Linking public health'!Y158+'R3. Health services provision'!Y158+'R1. Health emergency management'!Y158+'R4. IPC'!Y158+'R5. Risk communication and CE'!Y158+'PoE and border health'!Y158+'CE. Chemical Events'!Y158+'RE. Radiation emergencies'!Y158+'Other technical focus area'!Y158</f>
        <v>490900</v>
      </c>
      <c r="J86" s="82">
        <f t="shared" ref="J86:J102" si="17">I86/Exchange_rate_local_currency_USD</f>
        <v>490900</v>
      </c>
      <c r="K86" s="79">
        <f t="shared" si="16"/>
        <v>3.516818257366047E-3</v>
      </c>
    </row>
    <row r="87" spans="3:11" ht="16.5" x14ac:dyDescent="0.25">
      <c r="C87" s="77" t="str">
        <f>'Basic Input for Tool'!$E$67</f>
        <v>Ministry of Agriculture</v>
      </c>
      <c r="D87" s="78">
        <f>'P1. Legal instruments'!T159+'P2. Financing'!T159+'P3. IHR coordination IHR NFP'!T159+'P4. AMR'!T159+'P5. Zoonotic disease'!T159+'P6. Food safety'!T159+'P7. Biosafety and biosecurity'!T159+'P8. Immunization'!T159+'D1. National laboratory systems'!T159+'D2. Surveillance'!T159+'D3. Human resources'!T159+'R2. Linking public health'!T159+'R3. Health services provision'!T159+'R1. Health emergency management'!T159+'R4. IPC'!T159+'R5. Risk communication and CE'!T159+'PoE and border health'!T159+'CE. Chemical Events'!T159+'RE. Radiation emergencies'!T159+'Other technical focus area'!T159</f>
        <v>154150</v>
      </c>
      <c r="E87" s="78">
        <f>'P1. Legal instruments'!U159+'P2. Financing'!U159+'P3. IHR coordination IHR NFP'!U159+'P4. AMR'!U159+'P5. Zoonotic disease'!U159+'P6. Food safety'!U159+'P7. Biosafety and biosecurity'!U159+'P8. Immunization'!U159+'D1. National laboratory systems'!U159+'D2. Surveillance'!U159+'D3. Human resources'!U159+'R2. Linking public health'!U159+'R3. Health services provision'!U159+'R1. Health emergency management'!U159+'R4. IPC'!U159+'R5. Risk communication and CE'!U159+'PoE and border health'!U159+'CE. Chemical Events'!U159+'RE. Radiation emergencies'!U159+'Other technical focus area'!U159</f>
        <v>372500</v>
      </c>
      <c r="F87" s="78">
        <f>'P1. Legal instruments'!V159+'P2. Financing'!V159+'P3. IHR coordination IHR NFP'!V159+'P4. AMR'!V159+'P5. Zoonotic disease'!V159+'P6. Food safety'!V159+'P7. Biosafety and biosecurity'!V159+'P8. Immunization'!V159+'D1. National laboratory systems'!V159+'D2. Surveillance'!V159+'D3. Human resources'!V159+'R2. Linking public health'!V159+'R3. Health services provision'!V159+'R1. Health emergency management'!V159+'R4. IPC'!V159+'R5. Risk communication and CE'!V159+'PoE and border health'!V159+'CE. Chemical Events'!V159+'RE. Radiation emergencies'!V159+'Other technical focus area'!V159</f>
        <v>802150</v>
      </c>
      <c r="G87" s="78">
        <f>'P1. Legal instruments'!W159+'P2. Financing'!W159+'P3. IHR coordination IHR NFP'!W159+'P4. AMR'!W159+'P5. Zoonotic disease'!W159+'P6. Food safety'!W159+'P7. Biosafety and biosecurity'!W159+'P8. Immunization'!W159+'D1. National laboratory systems'!W159+'D2. Surveillance'!W159+'D3. Human resources'!W159+'R2. Linking public health'!W159+'R3. Health services provision'!W159+'R1. Health emergency management'!W159+'R4. IPC'!W159+'R5. Risk communication and CE'!W159+'PoE and border health'!W159+'CE. Chemical Events'!W159+'RE. Radiation emergencies'!W159+'Other technical focus area'!W159</f>
        <v>0</v>
      </c>
      <c r="H87" s="78">
        <f>'P1. Legal instruments'!X159+'P2. Financing'!X159+'P3. IHR coordination IHR NFP'!X159+'P4. AMR'!X159+'P5. Zoonotic disease'!X159+'P6. Food safety'!X159+'P7. Biosafety and biosecurity'!X159+'P8. Immunization'!X159+'D1. National laboratory systems'!X159+'D2. Surveillance'!X159+'D3. Human resources'!X159+'R2. Linking public health'!X159+'R3. Health services provision'!X159+'R1. Health emergency management'!X159+'R4. IPC'!X159+'R5. Risk communication and CE'!X159+'PoE and border health'!X159+'CE. Chemical Events'!X159+'RE. Radiation emergencies'!X159+'Other technical focus area'!X159</f>
        <v>0</v>
      </c>
      <c r="I87" s="78">
        <f>'P1. Legal instruments'!Y159+'P2. Financing'!Y159+'P3. IHR coordination IHR NFP'!Y159+'P4. AMR'!Y159+'P5. Zoonotic disease'!Y159+'P6. Food safety'!Y159+'P7. Biosafety and biosecurity'!Y159+'P8. Immunization'!Y159+'D1. National laboratory systems'!Y159+'D2. Surveillance'!Y159+'D3. Human resources'!Y159+'R2. Linking public health'!Y159+'R3. Health services provision'!Y159+'R1. Health emergency management'!Y159+'R4. IPC'!Y159+'R5. Risk communication and CE'!Y159+'PoE and border health'!Y159+'CE. Chemical Events'!Y159+'RE. Radiation emergencies'!Y159+'Other technical focus area'!Y159</f>
        <v>1328800</v>
      </c>
      <c r="J87" s="82">
        <f t="shared" si="17"/>
        <v>1328800</v>
      </c>
      <c r="K87" s="79">
        <f t="shared" si="16"/>
        <v>9.5195520480505259E-3</v>
      </c>
    </row>
    <row r="88" spans="3:11" ht="16.5" x14ac:dyDescent="0.25">
      <c r="C88" s="77" t="str">
        <f>'Basic Input for Tool'!$E$68</f>
        <v>Ministry of Environment</v>
      </c>
      <c r="D88" s="78">
        <f>'P1. Legal instruments'!T160+'P2. Financing'!T160+'P3. IHR coordination IHR NFP'!T160+'P4. AMR'!T160+'P5. Zoonotic disease'!T160+'P6. Food safety'!T160+'P7. Biosafety and biosecurity'!T160+'P8. Immunization'!T160+'D1. National laboratory systems'!T160+'D2. Surveillance'!T160+'D3. Human resources'!T160+'R2. Linking public health'!T160+'R3. Health services provision'!T160+'R1. Health emergency management'!T160+'R4. IPC'!T160+'R5. Risk communication and CE'!T160+'PoE and border health'!T160+'CE. Chemical Events'!T160+'RE. Radiation emergencies'!T160+'Other technical focus area'!T160</f>
        <v>0</v>
      </c>
      <c r="E88" s="78">
        <f>'P1. Legal instruments'!U160+'P2. Financing'!U160+'P3. IHR coordination IHR NFP'!U160+'P4. AMR'!U160+'P5. Zoonotic disease'!U160+'P6. Food safety'!U160+'P7. Biosafety and biosecurity'!U160+'P8. Immunization'!U160+'D1. National laboratory systems'!U160+'D2. Surveillance'!U160+'D3. Human resources'!U160+'R2. Linking public health'!U160+'R3. Health services provision'!U160+'R1. Health emergency management'!U160+'R4. IPC'!U160+'R5. Risk communication and CE'!U160+'PoE and border health'!U160+'CE. Chemical Events'!U160+'RE. Radiation emergencies'!U160+'Other technical focus area'!U160</f>
        <v>663700</v>
      </c>
      <c r="F88" s="78">
        <f>'P1. Legal instruments'!V160+'P2. Financing'!V160+'P3. IHR coordination IHR NFP'!V160+'P4. AMR'!V160+'P5. Zoonotic disease'!V160+'P6. Food safety'!V160+'P7. Biosafety and biosecurity'!V160+'P8. Immunization'!V160+'D1. National laboratory systems'!V160+'D2. Surveillance'!V160+'D3. Human resources'!V160+'R2. Linking public health'!V160+'R3. Health services provision'!V160+'R1. Health emergency management'!V160+'R4. IPC'!V160+'R5. Risk communication and CE'!V160+'PoE and border health'!V160+'CE. Chemical Events'!V160+'RE. Radiation emergencies'!V160+'Other technical focus area'!V160</f>
        <v>2076200</v>
      </c>
      <c r="G88" s="78">
        <f>'P1. Legal instruments'!W160+'P2. Financing'!W160+'P3. IHR coordination IHR NFP'!W160+'P4. AMR'!W160+'P5. Zoonotic disease'!W160+'P6. Food safety'!W160+'P7. Biosafety and biosecurity'!W160+'P8. Immunization'!W160+'D1. National laboratory systems'!W160+'D2. Surveillance'!W160+'D3. Human resources'!W160+'R2. Linking public health'!W160+'R3. Health services provision'!W160+'R1. Health emergency management'!W160+'R4. IPC'!W160+'R5. Risk communication and CE'!W160+'PoE and border health'!W160+'CE. Chemical Events'!W160+'RE. Radiation emergencies'!W160+'Other technical focus area'!W160</f>
        <v>279100</v>
      </c>
      <c r="H88" s="78">
        <f>'P1. Legal instruments'!X160+'P2. Financing'!X160+'P3. IHR coordination IHR NFP'!X160+'P4. AMR'!X160+'P5. Zoonotic disease'!X160+'P6. Food safety'!X160+'P7. Biosafety and biosecurity'!X160+'P8. Immunization'!X160+'D1. National laboratory systems'!X160+'D2. Surveillance'!X160+'D3. Human resources'!X160+'R2. Linking public health'!X160+'R3. Health services provision'!X160+'R1. Health emergency management'!X160+'R4. IPC'!X160+'R5. Risk communication and CE'!X160+'PoE and border health'!X160+'CE. Chemical Events'!X160+'RE. Radiation emergencies'!X160+'Other technical focus area'!X160</f>
        <v>0</v>
      </c>
      <c r="I88" s="78">
        <f>'P1. Legal instruments'!Y160+'P2. Financing'!Y160+'P3. IHR coordination IHR NFP'!Y160+'P4. AMR'!Y160+'P5. Zoonotic disease'!Y160+'P6. Food safety'!Y160+'P7. Biosafety and biosecurity'!Y160+'P8. Immunization'!Y160+'D1. National laboratory systems'!Y160+'D2. Surveillance'!Y160+'D3. Human resources'!Y160+'R2. Linking public health'!Y160+'R3. Health services provision'!Y160+'R1. Health emergency management'!Y160+'R4. IPC'!Y160+'R5. Risk communication and CE'!Y160+'PoE and border health'!Y160+'CE. Chemical Events'!Y160+'RE. Radiation emergencies'!Y160+'Other technical focus area'!Y160</f>
        <v>3019000</v>
      </c>
      <c r="J88" s="82">
        <f t="shared" si="17"/>
        <v>3019000</v>
      </c>
      <c r="K88" s="79">
        <f t="shared" si="16"/>
        <v>2.1628181542041346E-2</v>
      </c>
    </row>
    <row r="89" spans="3:11" ht="16.5" x14ac:dyDescent="0.25">
      <c r="C89" s="77" t="str">
        <f>'Basic Input for Tool'!$E$69</f>
        <v>Other 2</v>
      </c>
      <c r="D89" s="78">
        <f>'P1. Legal instruments'!T161+'P2. Financing'!T161+'P3. IHR coordination IHR NFP'!T161+'P4. AMR'!T161+'P5. Zoonotic disease'!T161+'P6. Food safety'!T161+'P7. Biosafety and biosecurity'!T161+'P8. Immunization'!T161+'D1. National laboratory systems'!T161+'D2. Surveillance'!T161+'D3. Human resources'!T161+'R2. Linking public health'!T161+'R3. Health services provision'!T161+'R1. Health emergency management'!T161+'R4. IPC'!T161+'R5. Risk communication and CE'!T161+'PoE and border health'!T161+'CE. Chemical Events'!T161+'RE. Radiation emergencies'!T161+'Other technical focus area'!T161</f>
        <v>0</v>
      </c>
      <c r="E89" s="78">
        <f>'P1. Legal instruments'!U161+'P2. Financing'!U161+'P3. IHR coordination IHR NFP'!U161+'P4. AMR'!U161+'P5. Zoonotic disease'!U161+'P6. Food safety'!U161+'P7. Biosafety and biosecurity'!U161+'P8. Immunization'!U161+'D1. National laboratory systems'!U161+'D2. Surveillance'!U161+'D3. Human resources'!U161+'R2. Linking public health'!U161+'R3. Health services provision'!U161+'R1. Health emergency management'!U161+'R4. IPC'!U161+'R5. Risk communication and CE'!U161+'PoE and border health'!U161+'CE. Chemical Events'!U161+'RE. Radiation emergencies'!U161+'Other technical focus area'!U161</f>
        <v>0</v>
      </c>
      <c r="F89" s="78">
        <f>'P1. Legal instruments'!V161+'P2. Financing'!V161+'P3. IHR coordination IHR NFP'!V161+'P4. AMR'!V161+'P5. Zoonotic disease'!V161+'P6. Food safety'!V161+'P7. Biosafety and biosecurity'!V161+'P8. Immunization'!V161+'D1. National laboratory systems'!V161+'D2. Surveillance'!V161+'D3. Human resources'!V161+'R2. Linking public health'!V161+'R3. Health services provision'!V161+'R1. Health emergency management'!V161+'R4. IPC'!V161+'R5. Risk communication and CE'!V161+'PoE and border health'!V161+'CE. Chemical Events'!V161+'RE. Radiation emergencies'!V161+'Other technical focus area'!V161</f>
        <v>0</v>
      </c>
      <c r="G89" s="78">
        <f>'P1. Legal instruments'!W161+'P2. Financing'!W161+'P3. IHR coordination IHR NFP'!W161+'P4. AMR'!W161+'P5. Zoonotic disease'!W161+'P6. Food safety'!W161+'P7. Biosafety and biosecurity'!W161+'P8. Immunization'!W161+'D1. National laboratory systems'!W161+'D2. Surveillance'!W161+'D3. Human resources'!W161+'R2. Linking public health'!W161+'R3. Health services provision'!W161+'R1. Health emergency management'!W161+'R4. IPC'!W161+'R5. Risk communication and CE'!W161+'PoE and border health'!W161+'CE. Chemical Events'!W161+'RE. Radiation emergencies'!W161+'Other technical focus area'!W161</f>
        <v>0</v>
      </c>
      <c r="H89" s="78">
        <f>'P1. Legal instruments'!X161+'P2. Financing'!X161+'P3. IHR coordination IHR NFP'!X161+'P4. AMR'!X161+'P5. Zoonotic disease'!X161+'P6. Food safety'!X161+'P7. Biosafety and biosecurity'!X161+'P8. Immunization'!X161+'D1. National laboratory systems'!X161+'D2. Surveillance'!X161+'D3. Human resources'!X161+'R2. Linking public health'!X161+'R3. Health services provision'!X161+'R1. Health emergency management'!X161+'R4. IPC'!X161+'R5. Risk communication and CE'!X161+'PoE and border health'!X161+'CE. Chemical Events'!X161+'RE. Radiation emergencies'!X161+'Other technical focus area'!X161</f>
        <v>0</v>
      </c>
      <c r="I89" s="78">
        <f>'P1. Legal instruments'!Y161+'P2. Financing'!Y161+'P3. IHR coordination IHR NFP'!Y161+'P4. AMR'!Y161+'P5. Zoonotic disease'!Y161+'P6. Food safety'!Y161+'P7. Biosafety and biosecurity'!Y161+'P8. Immunization'!Y161+'D1. National laboratory systems'!Y161+'D2. Surveillance'!Y161+'D3. Human resources'!Y161+'R2. Linking public health'!Y161+'R3. Health services provision'!Y161+'R1. Health emergency management'!Y161+'R4. IPC'!Y161+'R5. Risk communication and CE'!Y161+'PoE and border health'!Y161+'CE. Chemical Events'!Y161+'RE. Radiation emergencies'!Y161+'Other technical focus area'!Y161</f>
        <v>0</v>
      </c>
      <c r="J89" s="82">
        <f t="shared" si="17"/>
        <v>0</v>
      </c>
      <c r="K89" s="79">
        <f t="shared" si="16"/>
        <v>0</v>
      </c>
    </row>
    <row r="90" spans="3:11" ht="16.5" x14ac:dyDescent="0.25">
      <c r="C90" s="77" t="str">
        <f>'Basic Input for Tool'!$E$70</f>
        <v>Other 3</v>
      </c>
      <c r="D90" s="78">
        <f>'P1. Legal instruments'!T162+'P2. Financing'!T162+'P3. IHR coordination IHR NFP'!T162+'P4. AMR'!T162+'P5. Zoonotic disease'!T162+'P6. Food safety'!T162+'P7. Biosafety and biosecurity'!T162+'P8. Immunization'!T162+'D1. National laboratory systems'!T162+'D2. Surveillance'!T162+'D3. Human resources'!T162+'R2. Linking public health'!T162+'R3. Health services provision'!T162+'R1. Health emergency management'!T162+'R4. IPC'!T162+'R5. Risk communication and CE'!T162+'PoE and border health'!T162+'CE. Chemical Events'!T162+'RE. Radiation emergencies'!T162+'Other technical focus area'!T162</f>
        <v>0</v>
      </c>
      <c r="E90" s="78">
        <f>'P1. Legal instruments'!U162+'P2. Financing'!U162+'P3. IHR coordination IHR NFP'!U162+'P4. AMR'!U162+'P5. Zoonotic disease'!U162+'P6. Food safety'!U162+'P7. Biosafety and biosecurity'!U162+'P8. Immunization'!U162+'D1. National laboratory systems'!U162+'D2. Surveillance'!U162+'D3. Human resources'!U162+'R2. Linking public health'!U162+'R3. Health services provision'!U162+'R1. Health emergency management'!U162+'R4. IPC'!U162+'R5. Risk communication and CE'!U162+'PoE and border health'!U162+'CE. Chemical Events'!U162+'RE. Radiation emergencies'!U162+'Other technical focus area'!U162</f>
        <v>0</v>
      </c>
      <c r="F90" s="78">
        <f>'P1. Legal instruments'!V162+'P2. Financing'!V162+'P3. IHR coordination IHR NFP'!V162+'P4. AMR'!V162+'P5. Zoonotic disease'!V162+'P6. Food safety'!V162+'P7. Biosafety and biosecurity'!V162+'P8. Immunization'!V162+'D1. National laboratory systems'!V162+'D2. Surveillance'!V162+'D3. Human resources'!V162+'R2. Linking public health'!V162+'R3. Health services provision'!V162+'R1. Health emergency management'!V162+'R4. IPC'!V162+'R5. Risk communication and CE'!V162+'PoE and border health'!V162+'CE. Chemical Events'!V162+'RE. Radiation emergencies'!V162+'Other technical focus area'!V162</f>
        <v>0</v>
      </c>
      <c r="G90" s="78">
        <f>'P1. Legal instruments'!W162+'P2. Financing'!W162+'P3. IHR coordination IHR NFP'!W162+'P4. AMR'!W162+'P5. Zoonotic disease'!W162+'P6. Food safety'!W162+'P7. Biosafety and biosecurity'!W162+'P8. Immunization'!W162+'D1. National laboratory systems'!W162+'D2. Surveillance'!W162+'D3. Human resources'!W162+'R2. Linking public health'!W162+'R3. Health services provision'!W162+'R1. Health emergency management'!W162+'R4. IPC'!W162+'R5. Risk communication and CE'!W162+'PoE and border health'!W162+'CE. Chemical Events'!W162+'RE. Radiation emergencies'!W162+'Other technical focus area'!W162</f>
        <v>0</v>
      </c>
      <c r="H90" s="78">
        <f>'P1. Legal instruments'!X162+'P2. Financing'!X162+'P3. IHR coordination IHR NFP'!X162+'P4. AMR'!X162+'P5. Zoonotic disease'!X162+'P6. Food safety'!X162+'P7. Biosafety and biosecurity'!X162+'P8. Immunization'!X162+'D1. National laboratory systems'!X162+'D2. Surveillance'!X162+'D3. Human resources'!X162+'R2. Linking public health'!X162+'R3. Health services provision'!X162+'R1. Health emergency management'!X162+'R4. IPC'!X162+'R5. Risk communication and CE'!X162+'PoE and border health'!X162+'CE. Chemical Events'!X162+'RE. Radiation emergencies'!X162+'Other technical focus area'!X162</f>
        <v>0</v>
      </c>
      <c r="I90" s="78">
        <f>'P1. Legal instruments'!Y162+'P2. Financing'!Y162+'P3. IHR coordination IHR NFP'!Y162+'P4. AMR'!Y162+'P5. Zoonotic disease'!Y162+'P6. Food safety'!Y162+'P7. Biosafety and biosecurity'!Y162+'P8. Immunization'!Y162+'D1. National laboratory systems'!Y162+'D2. Surveillance'!Y162+'D3. Human resources'!Y162+'R2. Linking public health'!Y162+'R3. Health services provision'!Y162+'R1. Health emergency management'!Y162+'R4. IPC'!Y162+'R5. Risk communication and CE'!Y162+'PoE and border health'!Y162+'CE. Chemical Events'!Y162+'RE. Radiation emergencies'!Y162+'Other technical focus area'!Y162</f>
        <v>0</v>
      </c>
      <c r="J90" s="82">
        <f t="shared" si="17"/>
        <v>0</v>
      </c>
      <c r="K90" s="79">
        <f t="shared" si="16"/>
        <v>0</v>
      </c>
    </row>
    <row r="91" spans="3:11" ht="16.5" x14ac:dyDescent="0.25">
      <c r="C91" s="77" t="str">
        <f>'Basic Input for Tool'!$E$71</f>
        <v>Other 4</v>
      </c>
      <c r="D91" s="78">
        <f>'P1. Legal instruments'!T163+'P2. Financing'!T163+'P3. IHR coordination IHR NFP'!T163+'P4. AMR'!T163+'P5. Zoonotic disease'!T163+'P6. Food safety'!T163+'P7. Biosafety and biosecurity'!T163+'P8. Immunization'!T163+'D1. National laboratory systems'!T163+'D2. Surveillance'!T163+'D3. Human resources'!T163+'R2. Linking public health'!T163+'R3. Health services provision'!T163+'R1. Health emergency management'!T163+'R4. IPC'!T163+'R5. Risk communication and CE'!T163+'PoE and border health'!T163+'CE. Chemical Events'!T163+'RE. Radiation emergencies'!T163+'Other technical focus area'!T163</f>
        <v>0</v>
      </c>
      <c r="E91" s="78">
        <f>'P1. Legal instruments'!U163+'P2. Financing'!U163+'P3. IHR coordination IHR NFP'!U163+'P4. AMR'!U163+'P5. Zoonotic disease'!U163+'P6. Food safety'!U163+'P7. Biosafety and biosecurity'!U163+'P8. Immunization'!U163+'D1. National laboratory systems'!U163+'D2. Surveillance'!U163+'D3. Human resources'!U163+'R2. Linking public health'!U163+'R3. Health services provision'!U163+'R1. Health emergency management'!U163+'R4. IPC'!U163+'R5. Risk communication and CE'!U163+'PoE and border health'!U163+'CE. Chemical Events'!U163+'RE. Radiation emergencies'!U163+'Other technical focus area'!U163</f>
        <v>0</v>
      </c>
      <c r="F91" s="78">
        <f>'P1. Legal instruments'!V163+'P2. Financing'!V163+'P3. IHR coordination IHR NFP'!V163+'P4. AMR'!V163+'P5. Zoonotic disease'!V163+'P6. Food safety'!V163+'P7. Biosafety and biosecurity'!V163+'P8. Immunization'!V163+'D1. National laboratory systems'!V163+'D2. Surveillance'!V163+'D3. Human resources'!V163+'R2. Linking public health'!V163+'R3. Health services provision'!V163+'R1. Health emergency management'!V163+'R4. IPC'!V163+'R5. Risk communication and CE'!V163+'PoE and border health'!V163+'CE. Chemical Events'!V163+'RE. Radiation emergencies'!V163+'Other technical focus area'!V163</f>
        <v>0</v>
      </c>
      <c r="G91" s="78">
        <f>'P1. Legal instruments'!W163+'P2. Financing'!W163+'P3. IHR coordination IHR NFP'!W163+'P4. AMR'!W163+'P5. Zoonotic disease'!W163+'P6. Food safety'!W163+'P7. Biosafety and biosecurity'!W163+'P8. Immunization'!W163+'D1. National laboratory systems'!W163+'D2. Surveillance'!W163+'D3. Human resources'!W163+'R2. Linking public health'!W163+'R3. Health services provision'!W163+'R1. Health emergency management'!W163+'R4. IPC'!W163+'R5. Risk communication and CE'!W163+'PoE and border health'!W163+'CE. Chemical Events'!W163+'RE. Radiation emergencies'!W163+'Other technical focus area'!W163</f>
        <v>0</v>
      </c>
      <c r="H91" s="78">
        <f>'P1. Legal instruments'!X163+'P2. Financing'!X163+'P3. IHR coordination IHR NFP'!X163+'P4. AMR'!X163+'P5. Zoonotic disease'!X163+'P6. Food safety'!X163+'P7. Biosafety and biosecurity'!X163+'P8. Immunization'!X163+'D1. National laboratory systems'!X163+'D2. Surveillance'!X163+'D3. Human resources'!X163+'R2. Linking public health'!X163+'R3. Health services provision'!X163+'R1. Health emergency management'!X163+'R4. IPC'!X163+'R5. Risk communication and CE'!X163+'PoE and border health'!X163+'CE. Chemical Events'!X163+'RE. Radiation emergencies'!X163+'Other technical focus area'!X163</f>
        <v>0</v>
      </c>
      <c r="I91" s="78">
        <f>'P1. Legal instruments'!Y163+'P2. Financing'!Y163+'P3. IHR coordination IHR NFP'!Y163+'P4. AMR'!Y163+'P5. Zoonotic disease'!Y163+'P6. Food safety'!Y163+'P7. Biosafety and biosecurity'!Y163+'P8. Immunization'!Y163+'D1. National laboratory systems'!Y163+'D2. Surveillance'!Y163+'D3. Human resources'!Y163+'R2. Linking public health'!Y163+'R3. Health services provision'!Y163+'R1. Health emergency management'!Y163+'R4. IPC'!Y163+'R5. Risk communication and CE'!Y163+'PoE and border health'!Y163+'CE. Chemical Events'!Y163+'RE. Radiation emergencies'!Y163+'Other technical focus area'!Y163</f>
        <v>0</v>
      </c>
      <c r="J91" s="82">
        <f t="shared" si="17"/>
        <v>0</v>
      </c>
      <c r="K91" s="79">
        <f t="shared" si="16"/>
        <v>0</v>
      </c>
    </row>
    <row r="92" spans="3:11" ht="16.5" x14ac:dyDescent="0.25">
      <c r="C92" s="77" t="str">
        <f>'Basic Input for Tool'!$E$72</f>
        <v>Other 5</v>
      </c>
      <c r="D92" s="78">
        <f>'P1. Legal instruments'!T164+'P2. Financing'!T164+'P3. IHR coordination IHR NFP'!T164+'P4. AMR'!T164+'P5. Zoonotic disease'!T164+'P6. Food safety'!T164+'P7. Biosafety and biosecurity'!T164+'P8. Immunization'!T164+'D1. National laboratory systems'!T164+'D2. Surveillance'!T164+'D3. Human resources'!T164+'R2. Linking public health'!T164+'R3. Health services provision'!T164+'R1. Health emergency management'!T164+'R4. IPC'!T164+'R5. Risk communication and CE'!T164+'PoE and border health'!T164+'CE. Chemical Events'!T164+'RE. Radiation emergencies'!T164+'Other technical focus area'!T164</f>
        <v>0</v>
      </c>
      <c r="E92" s="78">
        <f>'P1. Legal instruments'!U164+'P2. Financing'!U164+'P3. IHR coordination IHR NFP'!U164+'P4. AMR'!U164+'P5. Zoonotic disease'!U164+'P6. Food safety'!U164+'P7. Biosafety and biosecurity'!U164+'P8. Immunization'!U164+'D1. National laboratory systems'!U164+'D2. Surveillance'!U164+'D3. Human resources'!U164+'R2. Linking public health'!U164+'R3. Health services provision'!U164+'R1. Health emergency management'!U164+'R4. IPC'!U164+'R5. Risk communication and CE'!U164+'PoE and border health'!U164+'CE. Chemical Events'!U164+'RE. Radiation emergencies'!U164+'Other technical focus area'!U164</f>
        <v>0</v>
      </c>
      <c r="F92" s="78">
        <f>'P1. Legal instruments'!V164+'P2. Financing'!V164+'P3. IHR coordination IHR NFP'!V164+'P4. AMR'!V164+'P5. Zoonotic disease'!V164+'P6. Food safety'!V164+'P7. Biosafety and biosecurity'!V164+'P8. Immunization'!V164+'D1. National laboratory systems'!V164+'D2. Surveillance'!V164+'D3. Human resources'!V164+'R2. Linking public health'!V164+'R3. Health services provision'!V164+'R1. Health emergency management'!V164+'R4. IPC'!V164+'R5. Risk communication and CE'!V164+'PoE and border health'!V164+'CE. Chemical Events'!V164+'RE. Radiation emergencies'!V164+'Other technical focus area'!V164</f>
        <v>0</v>
      </c>
      <c r="G92" s="78">
        <f>'P1. Legal instruments'!W164+'P2. Financing'!W164+'P3. IHR coordination IHR NFP'!W164+'P4. AMR'!W164+'P5. Zoonotic disease'!W164+'P6. Food safety'!W164+'P7. Biosafety and biosecurity'!W164+'P8. Immunization'!W164+'D1. National laboratory systems'!W164+'D2. Surveillance'!W164+'D3. Human resources'!W164+'R2. Linking public health'!W164+'R3. Health services provision'!W164+'R1. Health emergency management'!W164+'R4. IPC'!W164+'R5. Risk communication and CE'!W164+'PoE and border health'!W164+'CE. Chemical Events'!W164+'RE. Radiation emergencies'!W164+'Other technical focus area'!W164</f>
        <v>0</v>
      </c>
      <c r="H92" s="78">
        <f>'P1. Legal instruments'!X164+'P2. Financing'!X164+'P3. IHR coordination IHR NFP'!X164+'P4. AMR'!X164+'P5. Zoonotic disease'!X164+'P6. Food safety'!X164+'P7. Biosafety and biosecurity'!X164+'P8. Immunization'!X164+'D1. National laboratory systems'!X164+'D2. Surveillance'!X164+'D3. Human resources'!X164+'R2. Linking public health'!X164+'R3. Health services provision'!X164+'R1. Health emergency management'!X164+'R4. IPC'!X164+'R5. Risk communication and CE'!X164+'PoE and border health'!X164+'CE. Chemical Events'!X164+'RE. Radiation emergencies'!X164+'Other technical focus area'!X164</f>
        <v>0</v>
      </c>
      <c r="I92" s="78">
        <f>'P1. Legal instruments'!Y164+'P2. Financing'!Y164+'P3. IHR coordination IHR NFP'!Y164+'P4. AMR'!Y164+'P5. Zoonotic disease'!Y164+'P6. Food safety'!Y164+'P7. Biosafety and biosecurity'!Y164+'P8. Immunization'!Y164+'D1. National laboratory systems'!Y164+'D2. Surveillance'!Y164+'D3. Human resources'!Y164+'R2. Linking public health'!Y164+'R3. Health services provision'!Y164+'R1. Health emergency management'!Y164+'R4. IPC'!Y164+'R5. Risk communication and CE'!Y164+'PoE and border health'!Y164+'CE. Chemical Events'!Y164+'RE. Radiation emergencies'!Y164+'Other technical focus area'!Y164</f>
        <v>0</v>
      </c>
      <c r="J92" s="82">
        <f t="shared" si="17"/>
        <v>0</v>
      </c>
      <c r="K92" s="79">
        <f t="shared" si="16"/>
        <v>0</v>
      </c>
    </row>
    <row r="93" spans="3:11" ht="16.5" x14ac:dyDescent="0.25">
      <c r="C93" s="77" t="str">
        <f>'Basic Input for Tool'!$E73</f>
        <v>Other 6</v>
      </c>
      <c r="D93" s="78">
        <f>'P1. Legal instruments'!T165+'P2. Financing'!T165+'P3. IHR coordination IHR NFP'!T165+'P4. AMR'!T165+'P5. Zoonotic disease'!T165+'P6. Food safety'!T165+'P7. Biosafety and biosecurity'!T165+'P8. Immunization'!T165+'D1. National laboratory systems'!T165+'D2. Surveillance'!T165+'D3. Human resources'!T165+'R2. Linking public health'!T165+'R3. Health services provision'!T165+'R1. Health emergency management'!T165+'R4. IPC'!T165+'R5. Risk communication and CE'!T165+'PoE and border health'!T165+'CE. Chemical Events'!T165+'RE. Radiation emergencies'!T165+'Other technical focus area'!T165</f>
        <v>0</v>
      </c>
      <c r="E93" s="78">
        <f>'P1. Legal instruments'!U165+'P2. Financing'!U165+'P3. IHR coordination IHR NFP'!U165+'P4. AMR'!U165+'P5. Zoonotic disease'!U165+'P6. Food safety'!U165+'P7. Biosafety and biosecurity'!U165+'P8. Immunization'!U165+'D1. National laboratory systems'!U165+'D2. Surveillance'!U165+'D3. Human resources'!U165+'R2. Linking public health'!U165+'R3. Health services provision'!U165+'R1. Health emergency management'!U165+'R4. IPC'!U165+'R5. Risk communication and CE'!U165+'PoE and border health'!U165+'CE. Chemical Events'!U165+'RE. Radiation emergencies'!U165+'Other technical focus area'!U165</f>
        <v>0</v>
      </c>
      <c r="F93" s="78">
        <f>'P1. Legal instruments'!V165+'P2. Financing'!V165+'P3. IHR coordination IHR NFP'!V165+'P4. AMR'!V165+'P5. Zoonotic disease'!V165+'P6. Food safety'!V165+'P7. Biosafety and biosecurity'!V165+'P8. Immunization'!V165+'D1. National laboratory systems'!V165+'D2. Surveillance'!V165+'D3. Human resources'!V165+'R2. Linking public health'!V165+'R3. Health services provision'!V165+'R1. Health emergency management'!V165+'R4. IPC'!V165+'R5. Risk communication and CE'!V165+'PoE and border health'!V165+'CE. Chemical Events'!V165+'RE. Radiation emergencies'!V165+'Other technical focus area'!V165</f>
        <v>0</v>
      </c>
      <c r="G93" s="78">
        <f>'P1. Legal instruments'!W165+'P2. Financing'!W165+'P3. IHR coordination IHR NFP'!W165+'P4. AMR'!W165+'P5. Zoonotic disease'!W165+'P6. Food safety'!W165+'P7. Biosafety and biosecurity'!W165+'P8. Immunization'!W165+'D1. National laboratory systems'!W165+'D2. Surveillance'!W165+'D3. Human resources'!W165+'R2. Linking public health'!W165+'R3. Health services provision'!W165+'R1. Health emergency management'!W165+'R4. IPC'!W165+'R5. Risk communication and CE'!W165+'PoE and border health'!W165+'CE. Chemical Events'!W165+'RE. Radiation emergencies'!W165+'Other technical focus area'!W165</f>
        <v>0</v>
      </c>
      <c r="H93" s="78">
        <f>'P1. Legal instruments'!X165+'P2. Financing'!X165+'P3. IHR coordination IHR NFP'!X165+'P4. AMR'!X165+'P5. Zoonotic disease'!X165+'P6. Food safety'!X165+'P7. Biosafety and biosecurity'!X165+'P8. Immunization'!X165+'D1. National laboratory systems'!X165+'D2. Surveillance'!X165+'D3. Human resources'!X165+'R2. Linking public health'!X165+'R3. Health services provision'!X165+'R1. Health emergency management'!X165+'R4. IPC'!X165+'R5. Risk communication and CE'!X165+'PoE and border health'!X165+'CE. Chemical Events'!X165+'RE. Radiation emergencies'!X165+'Other technical focus area'!X165</f>
        <v>0</v>
      </c>
      <c r="I93" s="78">
        <f>'P1. Legal instruments'!Y165+'P2. Financing'!Y165+'P3. IHR coordination IHR NFP'!Y165+'P4. AMR'!Y165+'P5. Zoonotic disease'!Y165+'P6. Food safety'!Y165+'P7. Biosafety and biosecurity'!Y165+'P8. Immunization'!Y165+'D1. National laboratory systems'!Y165+'D2. Surveillance'!Y165+'D3. Human resources'!Y165+'R2. Linking public health'!Y165+'R3. Health services provision'!Y165+'R1. Health emergency management'!Y165+'R4. IPC'!Y165+'R5. Risk communication and CE'!Y165+'PoE and border health'!Y165+'CE. Chemical Events'!Y165+'RE. Radiation emergencies'!Y165+'Other technical focus area'!Y165</f>
        <v>0</v>
      </c>
      <c r="J93" s="82">
        <f t="shared" si="17"/>
        <v>0</v>
      </c>
      <c r="K93" s="79">
        <f t="shared" si="16"/>
        <v>0</v>
      </c>
    </row>
    <row r="94" spans="3:11" ht="16.5" x14ac:dyDescent="0.25">
      <c r="C94" s="77" t="str">
        <f>'Basic Input for Tool'!$E74</f>
        <v>Other 7</v>
      </c>
      <c r="D94" s="78">
        <f>'P1. Legal instruments'!T166+'P2. Financing'!T166+'P3. IHR coordination IHR NFP'!T166+'P4. AMR'!T166+'P5. Zoonotic disease'!T166+'P6. Food safety'!T166+'P7. Biosafety and biosecurity'!T166+'P8. Immunization'!T166+'D1. National laboratory systems'!T166+'D2. Surveillance'!T166+'D3. Human resources'!T166+'R2. Linking public health'!T166+'R3. Health services provision'!T166+'R1. Health emergency management'!T166+'R4. IPC'!T166+'R5. Risk communication and CE'!T166+'PoE and border health'!T166+'CE. Chemical Events'!T166+'RE. Radiation emergencies'!T166+'Other technical focus area'!T166</f>
        <v>0</v>
      </c>
      <c r="E94" s="78">
        <f>'P1. Legal instruments'!U166+'P2. Financing'!U166+'P3. IHR coordination IHR NFP'!U166+'P4. AMR'!U166+'P5. Zoonotic disease'!U166+'P6. Food safety'!U166+'P7. Biosafety and biosecurity'!U166+'P8. Immunization'!U166+'D1. National laboratory systems'!U166+'D2. Surveillance'!U166+'D3. Human resources'!U166+'R2. Linking public health'!U166+'R3. Health services provision'!U166+'R1. Health emergency management'!U166+'R4. IPC'!U166+'R5. Risk communication and CE'!U166+'PoE and border health'!U166+'CE. Chemical Events'!U166+'RE. Radiation emergencies'!U166+'Other technical focus area'!U166</f>
        <v>0</v>
      </c>
      <c r="F94" s="78">
        <f>'P1. Legal instruments'!V166+'P2. Financing'!V166+'P3. IHR coordination IHR NFP'!V166+'P4. AMR'!V166+'P5. Zoonotic disease'!V166+'P6. Food safety'!V166+'P7. Biosafety and biosecurity'!V166+'P8. Immunization'!V166+'D1. National laboratory systems'!V166+'D2. Surveillance'!V166+'D3. Human resources'!V166+'R2. Linking public health'!V166+'R3. Health services provision'!V166+'R1. Health emergency management'!V166+'R4. IPC'!V166+'R5. Risk communication and CE'!V166+'PoE and border health'!V166+'CE. Chemical Events'!V166+'RE. Radiation emergencies'!V166+'Other technical focus area'!V166</f>
        <v>0</v>
      </c>
      <c r="G94" s="78">
        <f>'P1. Legal instruments'!W166+'P2. Financing'!W166+'P3. IHR coordination IHR NFP'!W166+'P4. AMR'!W166+'P5. Zoonotic disease'!W166+'P6. Food safety'!W166+'P7. Biosafety and biosecurity'!W166+'P8. Immunization'!W166+'D1. National laboratory systems'!W166+'D2. Surveillance'!W166+'D3. Human resources'!W166+'R2. Linking public health'!W166+'R3. Health services provision'!W166+'R1. Health emergency management'!W166+'R4. IPC'!W166+'R5. Risk communication and CE'!W166+'PoE and border health'!W166+'CE. Chemical Events'!W166+'RE. Radiation emergencies'!W166+'Other technical focus area'!W166</f>
        <v>0</v>
      </c>
      <c r="H94" s="78">
        <f>'P1. Legal instruments'!X166+'P2. Financing'!X166+'P3. IHR coordination IHR NFP'!X166+'P4. AMR'!X166+'P5. Zoonotic disease'!X166+'P6. Food safety'!X166+'P7. Biosafety and biosecurity'!X166+'P8. Immunization'!X166+'D1. National laboratory systems'!X166+'D2. Surveillance'!X166+'D3. Human resources'!X166+'R2. Linking public health'!X166+'R3. Health services provision'!X166+'R1. Health emergency management'!X166+'R4. IPC'!X166+'R5. Risk communication and CE'!X166+'PoE and border health'!X166+'CE. Chemical Events'!X166+'RE. Radiation emergencies'!X166+'Other technical focus area'!X166</f>
        <v>0</v>
      </c>
      <c r="I94" s="78">
        <f>'P1. Legal instruments'!Y166+'P2. Financing'!Y166+'P3. IHR coordination IHR NFP'!Y166+'P4. AMR'!Y166+'P5. Zoonotic disease'!Y166+'P6. Food safety'!Y166+'P7. Biosafety and biosecurity'!Y166+'P8. Immunization'!Y166+'D1. National laboratory systems'!Y166+'D2. Surveillance'!Y166+'D3. Human resources'!Y166+'R2. Linking public health'!Y166+'R3. Health services provision'!Y166+'R1. Health emergency management'!Y166+'R4. IPC'!Y166+'R5. Risk communication and CE'!Y166+'PoE and border health'!Y166+'CE. Chemical Events'!Y166+'RE. Radiation emergencies'!Y166+'Other technical focus area'!Y166</f>
        <v>0</v>
      </c>
      <c r="J94" s="82">
        <f t="shared" si="17"/>
        <v>0</v>
      </c>
      <c r="K94" s="79">
        <f t="shared" si="16"/>
        <v>0</v>
      </c>
    </row>
    <row r="95" spans="3:11" ht="16.5" x14ac:dyDescent="0.25">
      <c r="C95" s="77" t="str">
        <f>'Basic Input for Tool'!$E75</f>
        <v>Other 8</v>
      </c>
      <c r="D95" s="78">
        <f>'P1. Legal instruments'!T167+'P2. Financing'!T167+'P3. IHR coordination IHR NFP'!T167+'P4. AMR'!T167+'P5. Zoonotic disease'!T167+'P6. Food safety'!T167+'P7. Biosafety and biosecurity'!T167+'P8. Immunization'!T167+'D1. National laboratory systems'!T167+'D2. Surveillance'!T167+'D3. Human resources'!T167+'R2. Linking public health'!T167+'R3. Health services provision'!T167+'R1. Health emergency management'!T167+'R4. IPC'!T167+'R5. Risk communication and CE'!T167+'PoE and border health'!T167+'CE. Chemical Events'!T167+'RE. Radiation emergencies'!T167+'Other technical focus area'!T167</f>
        <v>0</v>
      </c>
      <c r="E95" s="78">
        <f>'P1. Legal instruments'!U167+'P2. Financing'!U167+'P3. IHR coordination IHR NFP'!U167+'P4. AMR'!U167+'P5. Zoonotic disease'!U167+'P6. Food safety'!U167+'P7. Biosafety and biosecurity'!U167+'P8. Immunization'!U167+'D1. National laboratory systems'!U167+'D2. Surveillance'!U167+'D3. Human resources'!U167+'R2. Linking public health'!U167+'R3. Health services provision'!U167+'R1. Health emergency management'!U167+'R4. IPC'!U167+'R5. Risk communication and CE'!U167+'PoE and border health'!U167+'CE. Chemical Events'!U167+'RE. Radiation emergencies'!U167+'Other technical focus area'!U167</f>
        <v>0</v>
      </c>
      <c r="F95" s="78">
        <f>'P1. Legal instruments'!V167+'P2. Financing'!V167+'P3. IHR coordination IHR NFP'!V167+'P4. AMR'!V167+'P5. Zoonotic disease'!V167+'P6. Food safety'!V167+'P7. Biosafety and biosecurity'!V167+'P8. Immunization'!V167+'D1. National laboratory systems'!V167+'D2. Surveillance'!V167+'D3. Human resources'!V167+'R2. Linking public health'!V167+'R3. Health services provision'!V167+'R1. Health emergency management'!V167+'R4. IPC'!V167+'R5. Risk communication and CE'!V167+'PoE and border health'!V167+'CE. Chemical Events'!V167+'RE. Radiation emergencies'!V167+'Other technical focus area'!V167</f>
        <v>0</v>
      </c>
      <c r="G95" s="78">
        <f>'P1. Legal instruments'!W167+'P2. Financing'!W167+'P3. IHR coordination IHR NFP'!W167+'P4. AMR'!W167+'P5. Zoonotic disease'!W167+'P6. Food safety'!W167+'P7. Biosafety and biosecurity'!W167+'P8. Immunization'!W167+'D1. National laboratory systems'!W167+'D2. Surveillance'!W167+'D3. Human resources'!W167+'R2. Linking public health'!W167+'R3. Health services provision'!W167+'R1. Health emergency management'!W167+'R4. IPC'!W167+'R5. Risk communication and CE'!W167+'PoE and border health'!W167+'CE. Chemical Events'!W167+'RE. Radiation emergencies'!W167+'Other technical focus area'!W167</f>
        <v>0</v>
      </c>
      <c r="H95" s="78">
        <f>'P1. Legal instruments'!X167+'P2. Financing'!X167+'P3. IHR coordination IHR NFP'!X167+'P4. AMR'!X167+'P5. Zoonotic disease'!X167+'P6. Food safety'!X167+'P7. Biosafety and biosecurity'!X167+'P8. Immunization'!X167+'D1. National laboratory systems'!X167+'D2. Surveillance'!X167+'D3. Human resources'!X167+'R2. Linking public health'!X167+'R3. Health services provision'!X167+'R1. Health emergency management'!X167+'R4. IPC'!X167+'R5. Risk communication and CE'!X167+'PoE and border health'!X167+'CE. Chemical Events'!X167+'RE. Radiation emergencies'!X167+'Other technical focus area'!X167</f>
        <v>0</v>
      </c>
      <c r="I95" s="78">
        <f>'P1. Legal instruments'!Y167+'P2. Financing'!Y167+'P3. IHR coordination IHR NFP'!Y167+'P4. AMR'!Y167+'P5. Zoonotic disease'!Y167+'P6. Food safety'!Y167+'P7. Biosafety and biosecurity'!Y167+'P8. Immunization'!Y167+'D1. National laboratory systems'!Y167+'D2. Surveillance'!Y167+'D3. Human resources'!Y167+'R2. Linking public health'!Y167+'R3. Health services provision'!Y167+'R1. Health emergency management'!Y167+'R4. IPC'!Y167+'R5. Risk communication and CE'!Y167+'PoE and border health'!Y167+'CE. Chemical Events'!Y167+'RE. Radiation emergencies'!Y167+'Other technical focus area'!Y167</f>
        <v>0</v>
      </c>
      <c r="J95" s="82">
        <f t="shared" si="17"/>
        <v>0</v>
      </c>
      <c r="K95" s="79">
        <f t="shared" si="16"/>
        <v>0</v>
      </c>
    </row>
    <row r="96" spans="3:11" ht="16.5" x14ac:dyDescent="0.25">
      <c r="C96" s="77" t="str">
        <f>'Basic Input for Tool'!$E76</f>
        <v>Other 9</v>
      </c>
      <c r="D96" s="78">
        <f>'P1. Legal instruments'!T168+'P2. Financing'!T168+'P3. IHR coordination IHR NFP'!T168+'P4. AMR'!T168+'P5. Zoonotic disease'!T168+'P6. Food safety'!T168+'P7. Biosafety and biosecurity'!T168+'P8. Immunization'!T168+'D1. National laboratory systems'!T168+'D2. Surveillance'!T168+'D3. Human resources'!T168+'R2. Linking public health'!T168+'R3. Health services provision'!T168+'R1. Health emergency management'!T168+'R4. IPC'!T168+'R5. Risk communication and CE'!T168+'PoE and border health'!T168+'CE. Chemical Events'!T168+'RE. Radiation emergencies'!T168+'Other technical focus area'!T168</f>
        <v>0</v>
      </c>
      <c r="E96" s="78">
        <f>'P1. Legal instruments'!U168+'P2. Financing'!U168+'P3. IHR coordination IHR NFP'!U168+'P4. AMR'!U168+'P5. Zoonotic disease'!U168+'P6. Food safety'!U168+'P7. Biosafety and biosecurity'!U168+'P8. Immunization'!U168+'D1. National laboratory systems'!U168+'D2. Surveillance'!U168+'D3. Human resources'!U168+'R2. Linking public health'!U168+'R3. Health services provision'!U168+'R1. Health emergency management'!U168+'R4. IPC'!U168+'R5. Risk communication and CE'!U168+'PoE and border health'!U168+'CE. Chemical Events'!U168+'RE. Radiation emergencies'!U168+'Other technical focus area'!U168</f>
        <v>0</v>
      </c>
      <c r="F96" s="78">
        <f>'P1. Legal instruments'!V168+'P2. Financing'!V168+'P3. IHR coordination IHR NFP'!V168+'P4. AMR'!V168+'P5. Zoonotic disease'!V168+'P6. Food safety'!V168+'P7. Biosafety and biosecurity'!V168+'P8. Immunization'!V168+'D1. National laboratory systems'!V168+'D2. Surveillance'!V168+'D3. Human resources'!V168+'R2. Linking public health'!V168+'R3. Health services provision'!V168+'R1. Health emergency management'!V168+'R4. IPC'!V168+'R5. Risk communication and CE'!V168+'PoE and border health'!V168+'CE. Chemical Events'!V168+'RE. Radiation emergencies'!V168+'Other technical focus area'!V168</f>
        <v>0</v>
      </c>
      <c r="G96" s="78">
        <f>'P1. Legal instruments'!W168+'P2. Financing'!W168+'P3. IHR coordination IHR NFP'!W168+'P4. AMR'!W168+'P5. Zoonotic disease'!W168+'P6. Food safety'!W168+'P7. Biosafety and biosecurity'!W168+'P8. Immunization'!W168+'D1. National laboratory systems'!W168+'D2. Surveillance'!W168+'D3. Human resources'!W168+'R2. Linking public health'!W168+'R3. Health services provision'!W168+'R1. Health emergency management'!W168+'R4. IPC'!W168+'R5. Risk communication and CE'!W168+'PoE and border health'!W168+'CE. Chemical Events'!W168+'RE. Radiation emergencies'!W168+'Other technical focus area'!W168</f>
        <v>0</v>
      </c>
      <c r="H96" s="78">
        <f>'P1. Legal instruments'!X168+'P2. Financing'!X168+'P3. IHR coordination IHR NFP'!X168+'P4. AMR'!X168+'P5. Zoonotic disease'!X168+'P6. Food safety'!X168+'P7. Biosafety and biosecurity'!X168+'P8. Immunization'!X168+'D1. National laboratory systems'!X168+'D2. Surveillance'!X168+'D3. Human resources'!X168+'R2. Linking public health'!X168+'R3. Health services provision'!X168+'R1. Health emergency management'!X168+'R4. IPC'!X168+'R5. Risk communication and CE'!X168+'PoE and border health'!X168+'CE. Chemical Events'!X168+'RE. Radiation emergencies'!X168+'Other technical focus area'!X168</f>
        <v>0</v>
      </c>
      <c r="I96" s="78">
        <f>'P1. Legal instruments'!Y168+'P2. Financing'!Y168+'P3. IHR coordination IHR NFP'!Y168+'P4. AMR'!Y168+'P5. Zoonotic disease'!Y168+'P6. Food safety'!Y168+'P7. Biosafety and biosecurity'!Y168+'P8. Immunization'!Y168+'D1. National laboratory systems'!Y168+'D2. Surveillance'!Y168+'D3. Human resources'!Y168+'R2. Linking public health'!Y168+'R3. Health services provision'!Y168+'R1. Health emergency management'!Y168+'R4. IPC'!Y168+'R5. Risk communication and CE'!Y168+'PoE and border health'!Y168+'CE. Chemical Events'!Y168+'RE. Radiation emergencies'!Y168+'Other technical focus area'!Y168</f>
        <v>0</v>
      </c>
      <c r="J96" s="82">
        <f t="shared" si="17"/>
        <v>0</v>
      </c>
      <c r="K96" s="79">
        <f t="shared" si="16"/>
        <v>0</v>
      </c>
    </row>
    <row r="97" spans="3:11" ht="16.5" x14ac:dyDescent="0.25">
      <c r="C97" s="77" t="str">
        <f>'Basic Input for Tool'!$E77</f>
        <v>Other 10</v>
      </c>
      <c r="D97" s="78">
        <f>'P1. Legal instruments'!T169+'P2. Financing'!T169+'P3. IHR coordination IHR NFP'!T169+'P4. AMR'!T169+'P5. Zoonotic disease'!T169+'P6. Food safety'!T169+'P7. Biosafety and biosecurity'!T169+'P8. Immunization'!T169+'D1. National laboratory systems'!T169+'D2. Surveillance'!T169+'D3. Human resources'!T169+'R2. Linking public health'!T169+'R3. Health services provision'!T169+'R1. Health emergency management'!T169+'R4. IPC'!T169+'R5. Risk communication and CE'!T169+'PoE and border health'!T169+'CE. Chemical Events'!T169+'RE. Radiation emergencies'!T169+'Other technical focus area'!T169</f>
        <v>0</v>
      </c>
      <c r="E97" s="78">
        <f>'P1. Legal instruments'!U169+'P2. Financing'!U169+'P3. IHR coordination IHR NFP'!U169+'P4. AMR'!U169+'P5. Zoonotic disease'!U169+'P6. Food safety'!U169+'P7. Biosafety and biosecurity'!U169+'P8. Immunization'!U169+'D1. National laboratory systems'!U169+'D2. Surveillance'!U169+'D3. Human resources'!U169+'R2. Linking public health'!U169+'R3. Health services provision'!U169+'R1. Health emergency management'!U169+'R4. IPC'!U169+'R5. Risk communication and CE'!U169+'PoE and border health'!U169+'CE. Chemical Events'!U169+'RE. Radiation emergencies'!U169+'Other technical focus area'!U169</f>
        <v>0</v>
      </c>
      <c r="F97" s="78">
        <f>'P1. Legal instruments'!V169+'P2. Financing'!V169+'P3. IHR coordination IHR NFP'!V169+'P4. AMR'!V169+'P5. Zoonotic disease'!V169+'P6. Food safety'!V169+'P7. Biosafety and biosecurity'!V169+'P8. Immunization'!V169+'D1. National laboratory systems'!V169+'D2. Surveillance'!V169+'D3. Human resources'!V169+'R2. Linking public health'!V169+'R3. Health services provision'!V169+'R1. Health emergency management'!V169+'R4. IPC'!V169+'R5. Risk communication and CE'!V169+'PoE and border health'!V169+'CE. Chemical Events'!V169+'RE. Radiation emergencies'!V169+'Other technical focus area'!V169</f>
        <v>0</v>
      </c>
      <c r="G97" s="78">
        <f>'P1. Legal instruments'!W169+'P2. Financing'!W169+'P3. IHR coordination IHR NFP'!W169+'P4. AMR'!W169+'P5. Zoonotic disease'!W169+'P6. Food safety'!W169+'P7. Biosafety and biosecurity'!W169+'P8. Immunization'!W169+'D1. National laboratory systems'!W169+'D2. Surveillance'!W169+'D3. Human resources'!W169+'R2. Linking public health'!W169+'R3. Health services provision'!W169+'R1. Health emergency management'!W169+'R4. IPC'!W169+'R5. Risk communication and CE'!W169+'PoE and border health'!W169+'CE. Chemical Events'!W169+'RE. Radiation emergencies'!W169+'Other technical focus area'!W169</f>
        <v>0</v>
      </c>
      <c r="H97" s="78">
        <f>'P1. Legal instruments'!X169+'P2. Financing'!X169+'P3. IHR coordination IHR NFP'!X169+'P4. AMR'!X169+'P5. Zoonotic disease'!X169+'P6. Food safety'!X169+'P7. Biosafety and biosecurity'!X169+'P8. Immunization'!X169+'D1. National laboratory systems'!X169+'D2. Surveillance'!X169+'D3. Human resources'!X169+'R2. Linking public health'!X169+'R3. Health services provision'!X169+'R1. Health emergency management'!X169+'R4. IPC'!X169+'R5. Risk communication and CE'!X169+'PoE and border health'!X169+'CE. Chemical Events'!X169+'RE. Radiation emergencies'!X169+'Other technical focus area'!X169</f>
        <v>0</v>
      </c>
      <c r="I97" s="78">
        <f>'P1. Legal instruments'!Y169+'P2. Financing'!Y169+'P3. IHR coordination IHR NFP'!Y169+'P4. AMR'!Y169+'P5. Zoonotic disease'!Y169+'P6. Food safety'!Y169+'P7. Biosafety and biosecurity'!Y169+'P8. Immunization'!Y169+'D1. National laboratory systems'!Y169+'D2. Surveillance'!Y169+'D3. Human resources'!Y169+'R2. Linking public health'!Y169+'R3. Health services provision'!Y169+'R1. Health emergency management'!Y169+'R4. IPC'!Y169+'R5. Risk communication and CE'!Y169+'PoE and border health'!Y169+'CE. Chemical Events'!Y169+'RE. Radiation emergencies'!Y169+'Other technical focus area'!Y169</f>
        <v>0</v>
      </c>
      <c r="J97" s="82">
        <f t="shared" si="17"/>
        <v>0</v>
      </c>
      <c r="K97" s="79">
        <f t="shared" si="16"/>
        <v>0</v>
      </c>
    </row>
    <row r="98" spans="3:11" ht="16.5" x14ac:dyDescent="0.25">
      <c r="C98" s="77" t="str">
        <f>'Basic Input for Tool'!$E78</f>
        <v>Other 11</v>
      </c>
      <c r="D98" s="78">
        <f>'P1. Legal instruments'!T170+'P2. Financing'!T170+'P3. IHR coordination IHR NFP'!T170+'P4. AMR'!T170+'P5. Zoonotic disease'!T170+'P6. Food safety'!T170+'P7. Biosafety and biosecurity'!T170+'P8. Immunization'!T170+'D1. National laboratory systems'!T170+'D2. Surveillance'!T170+'D3. Human resources'!T170+'R2. Linking public health'!T170+'R3. Health services provision'!T170+'R1. Health emergency management'!T170+'R4. IPC'!T170+'R5. Risk communication and CE'!T170+'PoE and border health'!T170+'CE. Chemical Events'!T170+'RE. Radiation emergencies'!T170+'Other technical focus area'!T170</f>
        <v>0</v>
      </c>
      <c r="E98" s="78">
        <f>'P1. Legal instruments'!U170+'P2. Financing'!U170+'P3. IHR coordination IHR NFP'!U170+'P4. AMR'!U170+'P5. Zoonotic disease'!U170+'P6. Food safety'!U170+'P7. Biosafety and biosecurity'!U170+'P8. Immunization'!U170+'D1. National laboratory systems'!U170+'D2. Surveillance'!U170+'D3. Human resources'!U170+'R2. Linking public health'!U170+'R3. Health services provision'!U170+'R1. Health emergency management'!U170+'R4. IPC'!U170+'R5. Risk communication and CE'!U170+'PoE and border health'!U170+'CE. Chemical Events'!U170+'RE. Radiation emergencies'!U170+'Other technical focus area'!U170</f>
        <v>0</v>
      </c>
      <c r="F98" s="78">
        <f>'P1. Legal instruments'!V170+'P2. Financing'!V170+'P3. IHR coordination IHR NFP'!V170+'P4. AMR'!V170+'P5. Zoonotic disease'!V170+'P6. Food safety'!V170+'P7. Biosafety and biosecurity'!V170+'P8. Immunization'!V170+'D1. National laboratory systems'!V170+'D2. Surveillance'!V170+'D3. Human resources'!V170+'R2. Linking public health'!V170+'R3. Health services provision'!V170+'R1. Health emergency management'!V170+'R4. IPC'!V170+'R5. Risk communication and CE'!V170+'PoE and border health'!V170+'CE. Chemical Events'!V170+'RE. Radiation emergencies'!V170+'Other technical focus area'!V170</f>
        <v>0</v>
      </c>
      <c r="G98" s="78">
        <f>'P1. Legal instruments'!W170+'P2. Financing'!W170+'P3. IHR coordination IHR NFP'!W170+'P4. AMR'!W170+'P5. Zoonotic disease'!W170+'P6. Food safety'!W170+'P7. Biosafety and biosecurity'!W170+'P8. Immunization'!W170+'D1. National laboratory systems'!W170+'D2. Surveillance'!W170+'D3. Human resources'!W170+'R2. Linking public health'!W170+'R3. Health services provision'!W170+'R1. Health emergency management'!W170+'R4. IPC'!W170+'R5. Risk communication and CE'!W170+'PoE and border health'!W170+'CE. Chemical Events'!W170+'RE. Radiation emergencies'!W170+'Other technical focus area'!W170</f>
        <v>0</v>
      </c>
      <c r="H98" s="78">
        <f>'P1. Legal instruments'!X170+'P2. Financing'!X170+'P3. IHR coordination IHR NFP'!X170+'P4. AMR'!X170+'P5. Zoonotic disease'!X170+'P6. Food safety'!X170+'P7. Biosafety and biosecurity'!X170+'P8. Immunization'!X170+'D1. National laboratory systems'!X170+'D2. Surveillance'!X170+'D3. Human resources'!X170+'R2. Linking public health'!X170+'R3. Health services provision'!X170+'R1. Health emergency management'!X170+'R4. IPC'!X170+'R5. Risk communication and CE'!X170+'PoE and border health'!X170+'CE. Chemical Events'!X170+'RE. Radiation emergencies'!X170+'Other technical focus area'!X170</f>
        <v>0</v>
      </c>
      <c r="I98" s="78">
        <f>'P1. Legal instruments'!Y170+'P2. Financing'!Y170+'P3. IHR coordination IHR NFP'!Y170+'P4. AMR'!Y170+'P5. Zoonotic disease'!Y170+'P6. Food safety'!Y170+'P7. Biosafety and biosecurity'!Y170+'P8. Immunization'!Y170+'D1. National laboratory systems'!Y170+'D2. Surveillance'!Y170+'D3. Human resources'!Y170+'R2. Linking public health'!Y170+'R3. Health services provision'!Y170+'R1. Health emergency management'!Y170+'R4. IPC'!Y170+'R5. Risk communication and CE'!Y170+'PoE and border health'!Y170+'CE. Chemical Events'!Y170+'RE. Radiation emergencies'!Y170+'Other technical focus area'!Y170</f>
        <v>0</v>
      </c>
      <c r="J98" s="82">
        <f t="shared" si="17"/>
        <v>0</v>
      </c>
      <c r="K98" s="79">
        <f t="shared" si="16"/>
        <v>0</v>
      </c>
    </row>
    <row r="99" spans="3:11" ht="16.5" x14ac:dyDescent="0.25">
      <c r="C99" s="77" t="str">
        <f>'Basic Input for Tool'!$E79</f>
        <v>Other 12</v>
      </c>
      <c r="D99" s="78">
        <f>'P1. Legal instruments'!T171+'P2. Financing'!T171+'P3. IHR coordination IHR NFP'!T171+'P4. AMR'!T171+'P5. Zoonotic disease'!T171+'P6. Food safety'!T171+'P7. Biosafety and biosecurity'!T171+'P8. Immunization'!T171+'D1. National laboratory systems'!T171+'D2. Surveillance'!T171+'D3. Human resources'!T171+'R2. Linking public health'!T171+'R3. Health services provision'!T171+'R1. Health emergency management'!T171+'R4. IPC'!T171+'R5. Risk communication and CE'!T171+'PoE and border health'!T171+'CE. Chemical Events'!T171+'RE. Radiation emergencies'!T171+'Other technical focus area'!T171</f>
        <v>0</v>
      </c>
      <c r="E99" s="78">
        <f>'P1. Legal instruments'!U171+'P2. Financing'!U171+'P3. IHR coordination IHR NFP'!U171+'P4. AMR'!U171+'P5. Zoonotic disease'!U171+'P6. Food safety'!U171+'P7. Biosafety and biosecurity'!U171+'P8. Immunization'!U171+'D1. National laboratory systems'!U171+'D2. Surveillance'!U171+'D3. Human resources'!U171+'R2. Linking public health'!U171+'R3. Health services provision'!U171+'R1. Health emergency management'!U171+'R4. IPC'!U171+'R5. Risk communication and CE'!U171+'PoE and border health'!U171+'CE. Chemical Events'!U171+'RE. Radiation emergencies'!U171+'Other technical focus area'!U171</f>
        <v>0</v>
      </c>
      <c r="F99" s="78">
        <f>'P1. Legal instruments'!V171+'P2. Financing'!V171+'P3. IHR coordination IHR NFP'!V171+'P4. AMR'!V171+'P5. Zoonotic disease'!V171+'P6. Food safety'!V171+'P7. Biosafety and biosecurity'!V171+'P8. Immunization'!V171+'D1. National laboratory systems'!V171+'D2. Surveillance'!V171+'D3. Human resources'!V171+'R2. Linking public health'!V171+'R3. Health services provision'!V171+'R1. Health emergency management'!V171+'R4. IPC'!V171+'R5. Risk communication and CE'!V171+'PoE and border health'!V171+'CE. Chemical Events'!V171+'RE. Radiation emergencies'!V171+'Other technical focus area'!V171</f>
        <v>0</v>
      </c>
      <c r="G99" s="78">
        <f>'P1. Legal instruments'!W171+'P2. Financing'!W171+'P3. IHR coordination IHR NFP'!W171+'P4. AMR'!W171+'P5. Zoonotic disease'!W171+'P6. Food safety'!W171+'P7. Biosafety and biosecurity'!W171+'P8. Immunization'!W171+'D1. National laboratory systems'!W171+'D2. Surveillance'!W171+'D3. Human resources'!W171+'R2. Linking public health'!W171+'R3. Health services provision'!W171+'R1. Health emergency management'!W171+'R4. IPC'!W171+'R5. Risk communication and CE'!W171+'PoE and border health'!W171+'CE. Chemical Events'!W171+'RE. Radiation emergencies'!W171+'Other technical focus area'!W171</f>
        <v>0</v>
      </c>
      <c r="H99" s="78">
        <f>'P1. Legal instruments'!X171+'P2. Financing'!X171+'P3. IHR coordination IHR NFP'!X171+'P4. AMR'!X171+'P5. Zoonotic disease'!X171+'P6. Food safety'!X171+'P7. Biosafety and biosecurity'!X171+'P8. Immunization'!X171+'D1. National laboratory systems'!X171+'D2. Surveillance'!X171+'D3. Human resources'!X171+'R2. Linking public health'!X171+'R3. Health services provision'!X171+'R1. Health emergency management'!X171+'R4. IPC'!X171+'R5. Risk communication and CE'!X171+'PoE and border health'!X171+'CE. Chemical Events'!X171+'RE. Radiation emergencies'!X171+'Other technical focus area'!X171</f>
        <v>0</v>
      </c>
      <c r="I99" s="78">
        <f>'P1. Legal instruments'!Y171+'P2. Financing'!Y171+'P3. IHR coordination IHR NFP'!Y171+'P4. AMR'!Y171+'P5. Zoonotic disease'!Y171+'P6. Food safety'!Y171+'P7. Biosafety and biosecurity'!Y171+'P8. Immunization'!Y171+'D1. National laboratory systems'!Y171+'D2. Surveillance'!Y171+'D3. Human resources'!Y171+'R2. Linking public health'!Y171+'R3. Health services provision'!Y171+'R1. Health emergency management'!Y171+'R4. IPC'!Y171+'R5. Risk communication and CE'!Y171+'PoE and border health'!Y171+'CE. Chemical Events'!Y171+'RE. Radiation emergencies'!Y171+'Other technical focus area'!Y171</f>
        <v>0</v>
      </c>
      <c r="J99" s="82">
        <f t="shared" si="17"/>
        <v>0</v>
      </c>
      <c r="K99" s="79">
        <f t="shared" si="16"/>
        <v>0</v>
      </c>
    </row>
    <row r="100" spans="3:11" ht="16.5" x14ac:dyDescent="0.25">
      <c r="C100" s="77" t="str">
        <f>'Basic Input for Tool'!$E80</f>
        <v>Other 13</v>
      </c>
      <c r="D100" s="78">
        <f>'P1. Legal instruments'!T172+'P2. Financing'!T172+'P3. IHR coordination IHR NFP'!T172+'P4. AMR'!T172+'P5. Zoonotic disease'!T172+'P6. Food safety'!T172+'P7. Biosafety and biosecurity'!T172+'P8. Immunization'!T172+'D1. National laboratory systems'!T172+'D2. Surveillance'!T172+'D3. Human resources'!T172+'R2. Linking public health'!T172+'R3. Health services provision'!T172+'R1. Health emergency management'!T172+'R4. IPC'!T172+'R5. Risk communication and CE'!T172+'PoE and border health'!T172+'CE. Chemical Events'!T172+'RE. Radiation emergencies'!T172+'Other technical focus area'!T172</f>
        <v>0</v>
      </c>
      <c r="E100" s="78">
        <f>'P1. Legal instruments'!U172+'P2. Financing'!U172+'P3. IHR coordination IHR NFP'!U172+'P4. AMR'!U172+'P5. Zoonotic disease'!U172+'P6. Food safety'!U172+'P7. Biosafety and biosecurity'!U172+'P8. Immunization'!U172+'D1. National laboratory systems'!U172+'D2. Surveillance'!U172+'D3. Human resources'!U172+'R2. Linking public health'!U172+'R3. Health services provision'!U172+'R1. Health emergency management'!U172+'R4. IPC'!U172+'R5. Risk communication and CE'!U172+'PoE and border health'!U172+'CE. Chemical Events'!U172+'RE. Radiation emergencies'!U172+'Other technical focus area'!U172</f>
        <v>0</v>
      </c>
      <c r="F100" s="78">
        <f>'P1. Legal instruments'!V172+'P2. Financing'!V172+'P3. IHR coordination IHR NFP'!V172+'P4. AMR'!V172+'P5. Zoonotic disease'!V172+'P6. Food safety'!V172+'P7. Biosafety and biosecurity'!V172+'P8. Immunization'!V172+'D1. National laboratory systems'!V172+'D2. Surveillance'!V172+'D3. Human resources'!V172+'R2. Linking public health'!V172+'R3. Health services provision'!V172+'R1. Health emergency management'!V172+'R4. IPC'!V172+'R5. Risk communication and CE'!V172+'PoE and border health'!V172+'CE. Chemical Events'!V172+'RE. Radiation emergencies'!V172+'Other technical focus area'!V172</f>
        <v>0</v>
      </c>
      <c r="G100" s="78">
        <f>'P1. Legal instruments'!W172+'P2. Financing'!W172+'P3. IHR coordination IHR NFP'!W172+'P4. AMR'!W172+'P5. Zoonotic disease'!W172+'P6. Food safety'!W172+'P7. Biosafety and biosecurity'!W172+'P8. Immunization'!W172+'D1. National laboratory systems'!W172+'D2. Surveillance'!W172+'D3. Human resources'!W172+'R2. Linking public health'!W172+'R3. Health services provision'!W172+'R1. Health emergency management'!W172+'R4. IPC'!W172+'R5. Risk communication and CE'!W172+'PoE and border health'!W172+'CE. Chemical Events'!W172+'RE. Radiation emergencies'!W172+'Other technical focus area'!W172</f>
        <v>0</v>
      </c>
      <c r="H100" s="78">
        <f>'P1. Legal instruments'!X172+'P2. Financing'!X172+'P3. IHR coordination IHR NFP'!X172+'P4. AMR'!X172+'P5. Zoonotic disease'!X172+'P6. Food safety'!X172+'P7. Biosafety and biosecurity'!X172+'P8. Immunization'!X172+'D1. National laboratory systems'!X172+'D2. Surveillance'!X172+'D3. Human resources'!X172+'R2. Linking public health'!X172+'R3. Health services provision'!X172+'R1. Health emergency management'!X172+'R4. IPC'!X172+'R5. Risk communication and CE'!X172+'PoE and border health'!X172+'CE. Chemical Events'!X172+'RE. Radiation emergencies'!X172+'Other technical focus area'!X172</f>
        <v>0</v>
      </c>
      <c r="I100" s="78">
        <f>'P1. Legal instruments'!Y172+'P2. Financing'!Y172+'P3. IHR coordination IHR NFP'!Y172+'P4. AMR'!Y172+'P5. Zoonotic disease'!Y172+'P6. Food safety'!Y172+'P7. Biosafety and biosecurity'!Y172+'P8. Immunization'!Y172+'D1. National laboratory systems'!Y172+'D2. Surveillance'!Y172+'D3. Human resources'!Y172+'R2. Linking public health'!Y172+'R3. Health services provision'!Y172+'R1. Health emergency management'!Y172+'R4. IPC'!Y172+'R5. Risk communication and CE'!Y172+'PoE and border health'!Y172+'CE. Chemical Events'!Y172+'RE. Radiation emergencies'!Y172+'Other technical focus area'!Y172</f>
        <v>0</v>
      </c>
      <c r="J100" s="82">
        <f t="shared" si="17"/>
        <v>0</v>
      </c>
      <c r="K100" s="79">
        <f t="shared" si="16"/>
        <v>0</v>
      </c>
    </row>
    <row r="101" spans="3:11" ht="16.5" x14ac:dyDescent="0.25">
      <c r="C101" s="77" t="str">
        <f>'Basic Input for Tool'!$E81</f>
        <v>Other 14</v>
      </c>
      <c r="D101" s="78">
        <f>'P1. Legal instruments'!T173+'P2. Financing'!T173+'P3. IHR coordination IHR NFP'!T173+'P4. AMR'!T173+'P5. Zoonotic disease'!T173+'P6. Food safety'!T173+'P7. Biosafety and biosecurity'!T173+'P8. Immunization'!T173+'D1. National laboratory systems'!T173+'D2. Surveillance'!T173+'D3. Human resources'!T173+'R2. Linking public health'!T173+'R3. Health services provision'!T173+'R1. Health emergency management'!T173+'R4. IPC'!T173+'R5. Risk communication and CE'!T173+'PoE and border health'!T173+'CE. Chemical Events'!T173+'RE. Radiation emergencies'!T173+'Other technical focus area'!T173</f>
        <v>0</v>
      </c>
      <c r="E101" s="78">
        <f>'P1. Legal instruments'!U173+'P2. Financing'!U173+'P3. IHR coordination IHR NFP'!U173+'P4. AMR'!U173+'P5. Zoonotic disease'!U173+'P6. Food safety'!U173+'P7. Biosafety and biosecurity'!U173+'P8. Immunization'!U173+'D1. National laboratory systems'!U173+'D2. Surveillance'!U173+'D3. Human resources'!U173+'R2. Linking public health'!U173+'R3. Health services provision'!U173+'R1. Health emergency management'!U173+'R4. IPC'!U173+'R5. Risk communication and CE'!U173+'PoE and border health'!U173+'CE. Chemical Events'!U173+'RE. Radiation emergencies'!U173+'Other technical focus area'!U173</f>
        <v>0</v>
      </c>
      <c r="F101" s="78">
        <f>'P1. Legal instruments'!V173+'P2. Financing'!V173+'P3. IHR coordination IHR NFP'!V173+'P4. AMR'!V173+'P5. Zoonotic disease'!V173+'P6. Food safety'!V173+'P7. Biosafety and biosecurity'!V173+'P8. Immunization'!V173+'D1. National laboratory systems'!V173+'D2. Surveillance'!V173+'D3. Human resources'!V173+'R2. Linking public health'!V173+'R3. Health services provision'!V173+'R1. Health emergency management'!V173+'R4. IPC'!V173+'R5. Risk communication and CE'!V173+'PoE and border health'!V173+'CE. Chemical Events'!V173+'RE. Radiation emergencies'!V173+'Other technical focus area'!V173</f>
        <v>0</v>
      </c>
      <c r="G101" s="78">
        <f>'P1. Legal instruments'!W173+'P2. Financing'!W173+'P3. IHR coordination IHR NFP'!W173+'P4. AMR'!W173+'P5. Zoonotic disease'!W173+'P6. Food safety'!W173+'P7. Biosafety and biosecurity'!W173+'P8. Immunization'!W173+'D1. National laboratory systems'!W173+'D2. Surveillance'!W173+'D3. Human resources'!W173+'R2. Linking public health'!W173+'R3. Health services provision'!W173+'R1. Health emergency management'!W173+'R4. IPC'!W173+'R5. Risk communication and CE'!W173+'PoE and border health'!W173+'CE. Chemical Events'!W173+'RE. Radiation emergencies'!W173+'Other technical focus area'!W173</f>
        <v>0</v>
      </c>
      <c r="H101" s="78">
        <f>'P1. Legal instruments'!X173+'P2. Financing'!X173+'P3. IHR coordination IHR NFP'!X173+'P4. AMR'!X173+'P5. Zoonotic disease'!X173+'P6. Food safety'!X173+'P7. Biosafety and biosecurity'!X173+'P8. Immunization'!X173+'D1. National laboratory systems'!X173+'D2. Surveillance'!X173+'D3. Human resources'!X173+'R2. Linking public health'!X173+'R3. Health services provision'!X173+'R1. Health emergency management'!X173+'R4. IPC'!X173+'R5. Risk communication and CE'!X173+'PoE and border health'!X173+'CE. Chemical Events'!X173+'RE. Radiation emergencies'!X173+'Other technical focus area'!X173</f>
        <v>0</v>
      </c>
      <c r="I101" s="78">
        <f>'P1. Legal instruments'!Y173+'P2. Financing'!Y173+'P3. IHR coordination IHR NFP'!Y173+'P4. AMR'!Y173+'P5. Zoonotic disease'!Y173+'P6. Food safety'!Y173+'P7. Biosafety and biosecurity'!Y173+'P8. Immunization'!Y173+'D1. National laboratory systems'!Y173+'D2. Surveillance'!Y173+'D3. Human resources'!Y173+'R2. Linking public health'!Y173+'R3. Health services provision'!Y173+'R1. Health emergency management'!Y173+'R4. IPC'!Y173+'R5. Risk communication and CE'!Y173+'PoE and border health'!Y173+'CE. Chemical Events'!Y173+'RE. Radiation emergencies'!Y173+'Other technical focus area'!Y173</f>
        <v>0</v>
      </c>
      <c r="J101" s="82">
        <f t="shared" si="17"/>
        <v>0</v>
      </c>
      <c r="K101" s="79">
        <f t="shared" si="16"/>
        <v>0</v>
      </c>
    </row>
    <row r="102" spans="3:11" ht="16.5" x14ac:dyDescent="0.25">
      <c r="C102" s="77" t="str">
        <f>'Basic Input for Tool'!$E82</f>
        <v>Other 15</v>
      </c>
      <c r="D102" s="78">
        <f>'P1. Legal instruments'!T174+'P2. Financing'!T174+'P3. IHR coordination IHR NFP'!T174+'P4. AMR'!T174+'P5. Zoonotic disease'!T174+'P6. Food safety'!T174+'P7. Biosafety and biosecurity'!T174+'P8. Immunization'!T174+'D1. National laboratory systems'!T174+'D2. Surveillance'!T174+'D3. Human resources'!T174+'R2. Linking public health'!T174+'R3. Health services provision'!T174+'R1. Health emergency management'!T174+'R4. IPC'!T174+'R5. Risk communication and CE'!T174+'PoE and border health'!T174+'CE. Chemical Events'!T174+'RE. Radiation emergencies'!T174+'Other technical focus area'!T174</f>
        <v>0</v>
      </c>
      <c r="E102" s="78">
        <f>'P1. Legal instruments'!U174+'P2. Financing'!U174+'P3. IHR coordination IHR NFP'!U174+'P4. AMR'!U174+'P5. Zoonotic disease'!U174+'P6. Food safety'!U174+'P7. Biosafety and biosecurity'!U174+'P8. Immunization'!U174+'D1. National laboratory systems'!U174+'D2. Surveillance'!U174+'D3. Human resources'!U174+'R2. Linking public health'!U174+'R3. Health services provision'!U174+'R1. Health emergency management'!U174+'R4. IPC'!U174+'R5. Risk communication and CE'!U174+'PoE and border health'!U174+'CE. Chemical Events'!U174+'RE. Radiation emergencies'!U174+'Other technical focus area'!U174</f>
        <v>0</v>
      </c>
      <c r="F102" s="78">
        <f>'P1. Legal instruments'!V174+'P2. Financing'!V174+'P3. IHR coordination IHR NFP'!V174+'P4. AMR'!V174+'P5. Zoonotic disease'!V174+'P6. Food safety'!V174+'P7. Biosafety and biosecurity'!V174+'P8. Immunization'!V174+'D1. National laboratory systems'!V174+'D2. Surveillance'!V174+'D3. Human resources'!V174+'R2. Linking public health'!V174+'R3. Health services provision'!V174+'R1. Health emergency management'!V174+'R4. IPC'!V174+'R5. Risk communication and CE'!V174+'PoE and border health'!V174+'CE. Chemical Events'!V174+'RE. Radiation emergencies'!V174+'Other technical focus area'!V174</f>
        <v>0</v>
      </c>
      <c r="G102" s="78">
        <f>'P1. Legal instruments'!W174+'P2. Financing'!W174+'P3. IHR coordination IHR NFP'!W174+'P4. AMR'!W174+'P5. Zoonotic disease'!W174+'P6. Food safety'!W174+'P7. Biosafety and biosecurity'!W174+'P8. Immunization'!W174+'D1. National laboratory systems'!W174+'D2. Surveillance'!W174+'D3. Human resources'!W174+'R2. Linking public health'!W174+'R3. Health services provision'!W174+'R1. Health emergency management'!W174+'R4. IPC'!W174+'R5. Risk communication and CE'!W174+'PoE and border health'!W174+'CE. Chemical Events'!W174+'RE. Radiation emergencies'!W174+'Other technical focus area'!W174</f>
        <v>0</v>
      </c>
      <c r="H102" s="78">
        <f>'P1. Legal instruments'!X174+'P2. Financing'!X174+'P3. IHR coordination IHR NFP'!X174+'P4. AMR'!X174+'P5. Zoonotic disease'!X174+'P6. Food safety'!X174+'P7. Biosafety and biosecurity'!X174+'P8. Immunization'!X174+'D1. National laboratory systems'!X174+'D2. Surveillance'!X174+'D3. Human resources'!X174+'R2. Linking public health'!X174+'R3. Health services provision'!X174+'R1. Health emergency management'!X174+'R4. IPC'!X174+'R5. Risk communication and CE'!X174+'PoE and border health'!X174+'CE. Chemical Events'!X174+'RE. Radiation emergencies'!X174+'Other technical focus area'!X174</f>
        <v>0</v>
      </c>
      <c r="I102" s="78">
        <f>'P1. Legal instruments'!Y174+'P2. Financing'!Y174+'P3. IHR coordination IHR NFP'!Y174+'P4. AMR'!Y174+'P5. Zoonotic disease'!Y174+'P6. Food safety'!Y174+'P7. Biosafety and biosecurity'!Y174+'P8. Immunization'!Y174+'D1. National laboratory systems'!Y174+'D2. Surveillance'!Y174+'D3. Human resources'!Y174+'R2. Linking public health'!Y174+'R3. Health services provision'!Y174+'R1. Health emergency management'!Y174+'R4. IPC'!Y174+'R5. Risk communication and CE'!Y174+'PoE and border health'!Y174+'CE. Chemical Events'!Y174+'RE. Radiation emergencies'!Y174+'Other technical focus area'!Y174</f>
        <v>0</v>
      </c>
      <c r="J102" s="82">
        <f t="shared" si="17"/>
        <v>0</v>
      </c>
      <c r="K102" s="79">
        <f t="shared" si="16"/>
        <v>0</v>
      </c>
    </row>
    <row r="103" spans="3:11" ht="16.5" x14ac:dyDescent="0.25">
      <c r="C103" s="77" t="str">
        <f>'Basic Input for Tool'!$E83</f>
        <v>Other 16</v>
      </c>
      <c r="D103" s="78">
        <f>'P1. Legal instruments'!T175+'P2. Financing'!T175+'P3. IHR coordination IHR NFP'!T175+'P4. AMR'!T175+'P5. Zoonotic disease'!T175+'P6. Food safety'!T175+'P7. Biosafety and biosecurity'!T175+'P8. Immunization'!T175+'D1. National laboratory systems'!T175+'D2. Surveillance'!T175+'D3. Human resources'!T175+'R2. Linking public health'!T175+'R3. Health services provision'!T175+'R1. Health emergency management'!T175+'R4. IPC'!T175+'R5. Risk communication and CE'!T175+'PoE and border health'!T175+'CE. Chemical Events'!T175+'RE. Radiation emergencies'!T175+'Other technical focus area'!T175</f>
        <v>0</v>
      </c>
      <c r="E103" s="78">
        <f>'P1. Legal instruments'!U175+'P2. Financing'!U175+'P3. IHR coordination IHR NFP'!U175+'P4. AMR'!U175+'P5. Zoonotic disease'!U175+'P6. Food safety'!U175+'P7. Biosafety and biosecurity'!U175+'P8. Immunization'!U175+'D1. National laboratory systems'!U175+'D2. Surveillance'!U175+'D3. Human resources'!U175+'R2. Linking public health'!U175+'R3. Health services provision'!U175+'R1. Health emergency management'!U175+'R4. IPC'!U175+'R5. Risk communication and CE'!U175+'PoE and border health'!U175+'CE. Chemical Events'!U175+'RE. Radiation emergencies'!U175+'Other technical focus area'!U175</f>
        <v>0</v>
      </c>
      <c r="F103" s="78">
        <f>'P1. Legal instruments'!V175+'P2. Financing'!V175+'P3. IHR coordination IHR NFP'!V175+'P4. AMR'!V175+'P5. Zoonotic disease'!V175+'P6. Food safety'!V175+'P7. Biosafety and biosecurity'!V175+'P8. Immunization'!V175+'D1. National laboratory systems'!V175+'D2. Surveillance'!V175+'D3. Human resources'!V175+'R2. Linking public health'!V175+'R3. Health services provision'!V175+'R1. Health emergency management'!V175+'R4. IPC'!V175+'R5. Risk communication and CE'!V175+'PoE and border health'!V175+'CE. Chemical Events'!V175+'RE. Radiation emergencies'!V175+'Other technical focus area'!V175</f>
        <v>0</v>
      </c>
      <c r="G103" s="78">
        <f>'P1. Legal instruments'!W175+'P2. Financing'!W175+'P3. IHR coordination IHR NFP'!W175+'P4. AMR'!W175+'P5. Zoonotic disease'!W175+'P6. Food safety'!W175+'P7. Biosafety and biosecurity'!W175+'P8. Immunization'!W175+'D1. National laboratory systems'!W175+'D2. Surveillance'!W175+'D3. Human resources'!W175+'R2. Linking public health'!W175+'R3. Health services provision'!W175+'R1. Health emergency management'!W175+'R4. IPC'!W175+'R5. Risk communication and CE'!W175+'PoE and border health'!W175+'CE. Chemical Events'!W175+'RE. Radiation emergencies'!W175+'Other technical focus area'!W175</f>
        <v>0</v>
      </c>
      <c r="H103" s="78">
        <f>'P1. Legal instruments'!X175+'P2. Financing'!X175+'P3. IHR coordination IHR NFP'!X175+'P4. AMR'!X175+'P5. Zoonotic disease'!X175+'P6. Food safety'!X175+'P7. Biosafety and biosecurity'!X175+'P8. Immunization'!X175+'D1. National laboratory systems'!X175+'D2. Surveillance'!X175+'D3. Human resources'!X175+'R2. Linking public health'!X175+'R3. Health services provision'!X175+'R1. Health emergency management'!X175+'R4. IPC'!X175+'R5. Risk communication and CE'!X175+'PoE and border health'!X175+'CE. Chemical Events'!X175+'RE. Radiation emergencies'!X175+'Other technical focus area'!X175</f>
        <v>0</v>
      </c>
      <c r="I103" s="78">
        <f>'P1. Legal instruments'!Y175+'P2. Financing'!Y175+'P3. IHR coordination IHR NFP'!Y175+'P4. AMR'!Y175+'P5. Zoonotic disease'!Y175+'P6. Food safety'!Y175+'P7. Biosafety and biosecurity'!Y175+'P8. Immunization'!Y175+'D1. National laboratory systems'!Y175+'D2. Surveillance'!Y175+'D3. Human resources'!Y175+'R2. Linking public health'!Y175+'R3. Health services provision'!Y175+'R1. Health emergency management'!Y175+'R4. IPC'!Y175+'R5. Risk communication and CE'!Y175+'PoE and border health'!Y175+'CE. Chemical Events'!Y175+'RE. Radiation emergencies'!Y175+'Other technical focus area'!Y175</f>
        <v>0</v>
      </c>
      <c r="J103" s="82">
        <f t="shared" ref="J103:J107" si="18">I103/Exchange_rate_local_currency_USD</f>
        <v>0</v>
      </c>
      <c r="K103" s="79">
        <f t="shared" si="16"/>
        <v>0</v>
      </c>
    </row>
    <row r="104" spans="3:11" ht="16.5" x14ac:dyDescent="0.25">
      <c r="C104" s="77" t="str">
        <f>'Basic Input for Tool'!$E84</f>
        <v>Other 17</v>
      </c>
      <c r="D104" s="78">
        <f>'P1. Legal instruments'!T176+'P2. Financing'!T176+'P3. IHR coordination IHR NFP'!T176+'P4. AMR'!T176+'P5. Zoonotic disease'!T176+'P6. Food safety'!T176+'P7. Biosafety and biosecurity'!T176+'P8. Immunization'!T176+'D1. National laboratory systems'!T176+'D2. Surveillance'!T176+'D3. Human resources'!T176+'R2. Linking public health'!T176+'R3. Health services provision'!T176+'R1. Health emergency management'!T176+'R4. IPC'!T176+'R5. Risk communication and CE'!T176+'PoE and border health'!T176+'CE. Chemical Events'!T176+'RE. Radiation emergencies'!T176+'Other technical focus area'!T176</f>
        <v>0</v>
      </c>
      <c r="E104" s="78">
        <f>'P1. Legal instruments'!U176+'P2. Financing'!U176+'P3. IHR coordination IHR NFP'!U176+'P4. AMR'!U176+'P5. Zoonotic disease'!U176+'P6. Food safety'!U176+'P7. Biosafety and biosecurity'!U176+'P8. Immunization'!U176+'D1. National laboratory systems'!U176+'D2. Surveillance'!U176+'D3. Human resources'!U176+'R2. Linking public health'!U176+'R3. Health services provision'!U176+'R1. Health emergency management'!U176+'R4. IPC'!U176+'R5. Risk communication and CE'!U176+'PoE and border health'!U176+'CE. Chemical Events'!U176+'RE. Radiation emergencies'!U176+'Other technical focus area'!U176</f>
        <v>0</v>
      </c>
      <c r="F104" s="78">
        <f>'P1. Legal instruments'!V176+'P2. Financing'!V176+'P3. IHR coordination IHR NFP'!V176+'P4. AMR'!V176+'P5. Zoonotic disease'!V176+'P6. Food safety'!V176+'P7. Biosafety and biosecurity'!V176+'P8. Immunization'!V176+'D1. National laboratory systems'!V176+'D2. Surveillance'!V176+'D3. Human resources'!V176+'R2. Linking public health'!V176+'R3. Health services provision'!V176+'R1. Health emergency management'!V176+'R4. IPC'!V176+'R5. Risk communication and CE'!V176+'PoE and border health'!V176+'CE. Chemical Events'!V176+'RE. Radiation emergencies'!V176+'Other technical focus area'!V176</f>
        <v>0</v>
      </c>
      <c r="G104" s="78">
        <f>'P1. Legal instruments'!W176+'P2. Financing'!W176+'P3. IHR coordination IHR NFP'!W176+'P4. AMR'!W176+'P5. Zoonotic disease'!W176+'P6. Food safety'!W176+'P7. Biosafety and biosecurity'!W176+'P8. Immunization'!W176+'D1. National laboratory systems'!W176+'D2. Surveillance'!W176+'D3. Human resources'!W176+'R2. Linking public health'!W176+'R3. Health services provision'!W176+'R1. Health emergency management'!W176+'R4. IPC'!W176+'R5. Risk communication and CE'!W176+'PoE and border health'!W176+'CE. Chemical Events'!W176+'RE. Radiation emergencies'!W176+'Other technical focus area'!W176</f>
        <v>0</v>
      </c>
      <c r="H104" s="78">
        <f>'P1. Legal instruments'!X176+'P2. Financing'!X176+'P3. IHR coordination IHR NFP'!X176+'P4. AMR'!X176+'P5. Zoonotic disease'!X176+'P6. Food safety'!X176+'P7. Biosafety and biosecurity'!X176+'P8. Immunization'!X176+'D1. National laboratory systems'!X176+'D2. Surveillance'!X176+'D3. Human resources'!X176+'R2. Linking public health'!X176+'R3. Health services provision'!X176+'R1. Health emergency management'!X176+'R4. IPC'!X176+'R5. Risk communication and CE'!X176+'PoE and border health'!X176+'CE. Chemical Events'!X176+'RE. Radiation emergencies'!X176+'Other technical focus area'!X176</f>
        <v>0</v>
      </c>
      <c r="I104" s="78">
        <f>'P1. Legal instruments'!Y176+'P2. Financing'!Y176+'P3. IHR coordination IHR NFP'!Y176+'P4. AMR'!Y176+'P5. Zoonotic disease'!Y176+'P6. Food safety'!Y176+'P7. Biosafety and biosecurity'!Y176+'P8. Immunization'!Y176+'D1. National laboratory systems'!Y176+'D2. Surveillance'!Y176+'D3. Human resources'!Y176+'R2. Linking public health'!Y176+'R3. Health services provision'!Y176+'R1. Health emergency management'!Y176+'R4. IPC'!Y176+'R5. Risk communication and CE'!Y176+'PoE and border health'!Y176+'CE. Chemical Events'!Y176+'RE. Radiation emergencies'!Y176+'Other technical focus area'!Y176</f>
        <v>0</v>
      </c>
      <c r="J104" s="82">
        <f t="shared" si="18"/>
        <v>0</v>
      </c>
      <c r="K104" s="79">
        <f t="shared" si="16"/>
        <v>0</v>
      </c>
    </row>
    <row r="105" spans="3:11" ht="16.5" x14ac:dyDescent="0.25">
      <c r="C105" s="77" t="str">
        <f>'Basic Input for Tool'!$E85</f>
        <v>Other 18</v>
      </c>
      <c r="D105" s="78">
        <f>'P1. Legal instruments'!T177+'P2. Financing'!T177+'P3. IHR coordination IHR NFP'!T177+'P4. AMR'!T177+'P5. Zoonotic disease'!T177+'P6. Food safety'!T177+'P7. Biosafety and biosecurity'!T177+'P8. Immunization'!T177+'D1. National laboratory systems'!T177+'D2. Surveillance'!T177+'D3. Human resources'!T177+'R2. Linking public health'!T177+'R3. Health services provision'!T177+'R1. Health emergency management'!T177+'R4. IPC'!T177+'R5. Risk communication and CE'!T177+'PoE and border health'!T177+'CE. Chemical Events'!T177+'RE. Radiation emergencies'!T177+'Other technical focus area'!T177</f>
        <v>0</v>
      </c>
      <c r="E105" s="78">
        <f>'P1. Legal instruments'!U177+'P2. Financing'!U177+'P3. IHR coordination IHR NFP'!U177+'P4. AMR'!U177+'P5. Zoonotic disease'!U177+'P6. Food safety'!U177+'P7. Biosafety and biosecurity'!U177+'P8. Immunization'!U177+'D1. National laboratory systems'!U177+'D2. Surveillance'!U177+'D3. Human resources'!U177+'R2. Linking public health'!U177+'R3. Health services provision'!U177+'R1. Health emergency management'!U177+'R4. IPC'!U177+'R5. Risk communication and CE'!U177+'PoE and border health'!U177+'CE. Chemical Events'!U177+'RE. Radiation emergencies'!U177+'Other technical focus area'!U177</f>
        <v>0</v>
      </c>
      <c r="F105" s="78">
        <f>'P1. Legal instruments'!V177+'P2. Financing'!V177+'P3. IHR coordination IHR NFP'!V177+'P4. AMR'!V177+'P5. Zoonotic disease'!V177+'P6. Food safety'!V177+'P7. Biosafety and biosecurity'!V177+'P8. Immunization'!V177+'D1. National laboratory systems'!V177+'D2. Surveillance'!V177+'D3. Human resources'!V177+'R2. Linking public health'!V177+'R3. Health services provision'!V177+'R1. Health emergency management'!V177+'R4. IPC'!V177+'R5. Risk communication and CE'!V177+'PoE and border health'!V177+'CE. Chemical Events'!V177+'RE. Radiation emergencies'!V177+'Other technical focus area'!V177</f>
        <v>0</v>
      </c>
      <c r="G105" s="78">
        <f>'P1. Legal instruments'!W177+'P2. Financing'!W177+'P3. IHR coordination IHR NFP'!W177+'P4. AMR'!W177+'P5. Zoonotic disease'!W177+'P6. Food safety'!W177+'P7. Biosafety and biosecurity'!W177+'P8. Immunization'!W177+'D1. National laboratory systems'!W177+'D2. Surveillance'!W177+'D3. Human resources'!W177+'R2. Linking public health'!W177+'R3. Health services provision'!W177+'R1. Health emergency management'!W177+'R4. IPC'!W177+'R5. Risk communication and CE'!W177+'PoE and border health'!W177+'CE. Chemical Events'!W177+'RE. Radiation emergencies'!W177+'Other technical focus area'!W177</f>
        <v>0</v>
      </c>
      <c r="H105" s="78">
        <f>'P1. Legal instruments'!X177+'P2. Financing'!X177+'P3. IHR coordination IHR NFP'!X177+'P4. AMR'!X177+'P5. Zoonotic disease'!X177+'P6. Food safety'!X177+'P7. Biosafety and biosecurity'!X177+'P8. Immunization'!X177+'D1. National laboratory systems'!X177+'D2. Surveillance'!X177+'D3. Human resources'!X177+'R2. Linking public health'!X177+'R3. Health services provision'!X177+'R1. Health emergency management'!X177+'R4. IPC'!X177+'R5. Risk communication and CE'!X177+'PoE and border health'!X177+'CE. Chemical Events'!X177+'RE. Radiation emergencies'!X177+'Other technical focus area'!X177</f>
        <v>0</v>
      </c>
      <c r="I105" s="78">
        <f>'P1. Legal instruments'!Y177+'P2. Financing'!Y177+'P3. IHR coordination IHR NFP'!Y177+'P4. AMR'!Y177+'P5. Zoonotic disease'!Y177+'P6. Food safety'!Y177+'P7. Biosafety and biosecurity'!Y177+'P8. Immunization'!Y177+'D1. National laboratory systems'!Y177+'D2. Surveillance'!Y177+'D3. Human resources'!Y177+'R2. Linking public health'!Y177+'R3. Health services provision'!Y177+'R1. Health emergency management'!Y177+'R4. IPC'!Y177+'R5. Risk communication and CE'!Y177+'PoE and border health'!Y177+'CE. Chemical Events'!Y177+'RE. Radiation emergencies'!Y177+'Other technical focus area'!Y177</f>
        <v>0</v>
      </c>
      <c r="J105" s="82">
        <f t="shared" si="18"/>
        <v>0</v>
      </c>
      <c r="K105" s="79">
        <f t="shared" si="16"/>
        <v>0</v>
      </c>
    </row>
    <row r="106" spans="3:11" ht="16.5" x14ac:dyDescent="0.25">
      <c r="C106" s="77" t="str">
        <f>'Basic Input for Tool'!$E86</f>
        <v>Other 19</v>
      </c>
      <c r="D106" s="78">
        <f>'P1. Legal instruments'!T178+'P2. Financing'!T178+'P3. IHR coordination IHR NFP'!T178+'P4. AMR'!T178+'P5. Zoonotic disease'!T178+'P6. Food safety'!T178+'P7. Biosafety and biosecurity'!T178+'P8. Immunization'!T178+'D1. National laboratory systems'!T178+'D2. Surveillance'!T178+'D3. Human resources'!T178+'R2. Linking public health'!T178+'R3. Health services provision'!T178+'R1. Health emergency management'!T178+'R4. IPC'!T178+'R5. Risk communication and CE'!T178+'PoE and border health'!T178+'CE. Chemical Events'!T178+'RE. Radiation emergencies'!T178+'Other technical focus area'!T178</f>
        <v>0</v>
      </c>
      <c r="E106" s="78">
        <f>'P1. Legal instruments'!U178+'P2. Financing'!U178+'P3. IHR coordination IHR NFP'!U178+'P4. AMR'!U178+'P5. Zoonotic disease'!U178+'P6. Food safety'!U178+'P7. Biosafety and biosecurity'!U178+'P8. Immunization'!U178+'D1. National laboratory systems'!U178+'D2. Surveillance'!U178+'D3. Human resources'!U178+'R2. Linking public health'!U178+'R3. Health services provision'!U178+'R1. Health emergency management'!U178+'R4. IPC'!U178+'R5. Risk communication and CE'!U178+'PoE and border health'!U178+'CE. Chemical Events'!U178+'RE. Radiation emergencies'!U178+'Other technical focus area'!U178</f>
        <v>0</v>
      </c>
      <c r="F106" s="78">
        <f>'P1. Legal instruments'!V178+'P2. Financing'!V178+'P3. IHR coordination IHR NFP'!V178+'P4. AMR'!V178+'P5. Zoonotic disease'!V178+'P6. Food safety'!V178+'P7. Biosafety and biosecurity'!V178+'P8. Immunization'!V178+'D1. National laboratory systems'!V178+'D2. Surveillance'!V178+'D3. Human resources'!V178+'R2. Linking public health'!V178+'R3. Health services provision'!V178+'R1. Health emergency management'!V178+'R4. IPC'!V178+'R5. Risk communication and CE'!V178+'PoE and border health'!V178+'CE. Chemical Events'!V178+'RE. Radiation emergencies'!V178+'Other technical focus area'!V178</f>
        <v>0</v>
      </c>
      <c r="G106" s="78">
        <f>'P1. Legal instruments'!W178+'P2. Financing'!W178+'P3. IHR coordination IHR NFP'!W178+'P4. AMR'!W178+'P5. Zoonotic disease'!W178+'P6. Food safety'!W178+'P7. Biosafety and biosecurity'!W178+'P8. Immunization'!W178+'D1. National laboratory systems'!W178+'D2. Surveillance'!W178+'D3. Human resources'!W178+'R2. Linking public health'!W178+'R3. Health services provision'!W178+'R1. Health emergency management'!W178+'R4. IPC'!W178+'R5. Risk communication and CE'!W178+'PoE and border health'!W178+'CE. Chemical Events'!W178+'RE. Radiation emergencies'!W178+'Other technical focus area'!W178</f>
        <v>0</v>
      </c>
      <c r="H106" s="78">
        <f>'P1. Legal instruments'!X178+'P2. Financing'!X178+'P3. IHR coordination IHR NFP'!X178+'P4. AMR'!X178+'P5. Zoonotic disease'!X178+'P6. Food safety'!X178+'P7. Biosafety and biosecurity'!X178+'P8. Immunization'!X178+'D1. National laboratory systems'!X178+'D2. Surveillance'!X178+'D3. Human resources'!X178+'R2. Linking public health'!X178+'R3. Health services provision'!X178+'R1. Health emergency management'!X178+'R4. IPC'!X178+'R5. Risk communication and CE'!X178+'PoE and border health'!X178+'CE. Chemical Events'!X178+'RE. Radiation emergencies'!X178+'Other technical focus area'!X178</f>
        <v>0</v>
      </c>
      <c r="I106" s="78">
        <f>'P1. Legal instruments'!Y178+'P2. Financing'!Y178+'P3. IHR coordination IHR NFP'!Y178+'P4. AMR'!Y178+'P5. Zoonotic disease'!Y178+'P6. Food safety'!Y178+'P7. Biosafety and biosecurity'!Y178+'P8. Immunization'!Y178+'D1. National laboratory systems'!Y178+'D2. Surveillance'!Y178+'D3. Human resources'!Y178+'R2. Linking public health'!Y178+'R3. Health services provision'!Y178+'R1. Health emergency management'!Y178+'R4. IPC'!Y178+'R5. Risk communication and CE'!Y178+'PoE and border health'!Y178+'CE. Chemical Events'!Y178+'RE. Radiation emergencies'!Y178+'Other technical focus area'!Y178</f>
        <v>0</v>
      </c>
      <c r="J106" s="82">
        <f t="shared" si="18"/>
        <v>0</v>
      </c>
      <c r="K106" s="79">
        <f t="shared" si="16"/>
        <v>0</v>
      </c>
    </row>
    <row r="107" spans="3:11" ht="16.5" x14ac:dyDescent="0.25">
      <c r="C107" s="77" t="str">
        <f>'Basic Input for Tool'!$E87</f>
        <v>Other 20</v>
      </c>
      <c r="D107" s="78">
        <f>'P1. Legal instruments'!T179+'P2. Financing'!T179+'P3. IHR coordination IHR NFP'!T179+'P4. AMR'!T179+'P5. Zoonotic disease'!T179+'P6. Food safety'!T179+'P7. Biosafety and biosecurity'!T179+'P8. Immunization'!T179+'D1. National laboratory systems'!T179+'D2. Surveillance'!T179+'D3. Human resources'!T179+'R2. Linking public health'!T179+'R3. Health services provision'!T179+'R1. Health emergency management'!T179+'R4. IPC'!T179+'R5. Risk communication and CE'!T179+'PoE and border health'!T179+'CE. Chemical Events'!T179+'RE. Radiation emergencies'!T179+'Other technical focus area'!T179</f>
        <v>0</v>
      </c>
      <c r="E107" s="78">
        <f>'P1. Legal instruments'!U179+'P2. Financing'!U179+'P3. IHR coordination IHR NFP'!U179+'P4. AMR'!U179+'P5. Zoonotic disease'!U179+'P6. Food safety'!U179+'P7. Biosafety and biosecurity'!U179+'P8. Immunization'!U179+'D1. National laboratory systems'!U179+'D2. Surveillance'!U179+'D3. Human resources'!U179+'R2. Linking public health'!U179+'R3. Health services provision'!U179+'R1. Health emergency management'!U179+'R4. IPC'!U179+'R5. Risk communication and CE'!U179+'PoE and border health'!U179+'CE. Chemical Events'!U179+'RE. Radiation emergencies'!U179+'Other technical focus area'!U179</f>
        <v>0</v>
      </c>
      <c r="F107" s="78">
        <f>'P1. Legal instruments'!V179+'P2. Financing'!V179+'P3. IHR coordination IHR NFP'!V179+'P4. AMR'!V179+'P5. Zoonotic disease'!V179+'P6. Food safety'!V179+'P7. Biosafety and biosecurity'!V179+'P8. Immunization'!V179+'D1. National laboratory systems'!V179+'D2. Surveillance'!V179+'D3. Human resources'!V179+'R2. Linking public health'!V179+'R3. Health services provision'!V179+'R1. Health emergency management'!V179+'R4. IPC'!V179+'R5. Risk communication and CE'!V179+'PoE and border health'!V179+'CE. Chemical Events'!V179+'RE. Radiation emergencies'!V179+'Other technical focus area'!V179</f>
        <v>0</v>
      </c>
      <c r="G107" s="78">
        <f>'P1. Legal instruments'!W179+'P2. Financing'!W179+'P3. IHR coordination IHR NFP'!W179+'P4. AMR'!W179+'P5. Zoonotic disease'!W179+'P6. Food safety'!W179+'P7. Biosafety and biosecurity'!W179+'P8. Immunization'!W179+'D1. National laboratory systems'!W179+'D2. Surveillance'!W179+'D3. Human resources'!W179+'R2. Linking public health'!W179+'R3. Health services provision'!W179+'R1. Health emergency management'!W179+'R4. IPC'!W179+'R5. Risk communication and CE'!W179+'PoE and border health'!W179+'CE. Chemical Events'!W179+'RE. Radiation emergencies'!W179+'Other technical focus area'!W179</f>
        <v>0</v>
      </c>
      <c r="H107" s="78">
        <f>'P1. Legal instruments'!X179+'P2. Financing'!X179+'P3. IHR coordination IHR NFP'!X179+'P4. AMR'!X179+'P5. Zoonotic disease'!X179+'P6. Food safety'!X179+'P7. Biosafety and biosecurity'!X179+'P8. Immunization'!X179+'D1. National laboratory systems'!X179+'D2. Surveillance'!X179+'D3. Human resources'!X179+'R2. Linking public health'!X179+'R3. Health services provision'!X179+'R1. Health emergency management'!X179+'R4. IPC'!X179+'R5. Risk communication and CE'!X179+'PoE and border health'!X179+'CE. Chemical Events'!X179+'RE. Radiation emergencies'!X179+'Other technical focus area'!X179</f>
        <v>0</v>
      </c>
      <c r="I107" s="78">
        <f>'P1. Legal instruments'!Y179+'P2. Financing'!Y179+'P3. IHR coordination IHR NFP'!Y179+'P4. AMR'!Y179+'P5. Zoonotic disease'!Y179+'P6. Food safety'!Y179+'P7. Biosafety and biosecurity'!Y179+'P8. Immunization'!Y179+'D1. National laboratory systems'!Y179+'D2. Surveillance'!Y179+'D3. Human resources'!Y179+'R2. Linking public health'!Y179+'R3. Health services provision'!Y179+'R1. Health emergency management'!Y179+'R4. IPC'!Y179+'R5. Risk communication and CE'!Y179+'PoE and border health'!Y179+'CE. Chemical Events'!Y179+'RE. Radiation emergencies'!Y179+'Other technical focus area'!Y179</f>
        <v>0</v>
      </c>
      <c r="J107" s="82">
        <f t="shared" si="18"/>
        <v>0</v>
      </c>
      <c r="K107" s="79">
        <f t="shared" si="16"/>
        <v>0</v>
      </c>
    </row>
    <row r="108" spans="3:11" ht="16.5" x14ac:dyDescent="0.25">
      <c r="C108" s="80" t="s">
        <v>101</v>
      </c>
      <c r="D108" s="80">
        <f t="shared" ref="D108:J108" si="19">SUM(D85:D107)</f>
        <v>21185650</v>
      </c>
      <c r="E108" s="80">
        <f t="shared" si="19"/>
        <v>38261800</v>
      </c>
      <c r="F108" s="80">
        <f t="shared" si="19"/>
        <v>40149750</v>
      </c>
      <c r="G108" s="80">
        <f t="shared" si="19"/>
        <v>25871200</v>
      </c>
      <c r="H108" s="80">
        <f t="shared" si="19"/>
        <v>14118000</v>
      </c>
      <c r="I108" s="80">
        <f t="shared" si="19"/>
        <v>139586400</v>
      </c>
      <c r="J108" s="200">
        <f t="shared" si="19"/>
        <v>139586400</v>
      </c>
      <c r="K108" s="79">
        <f t="shared" si="16"/>
        <v>1</v>
      </c>
    </row>
    <row r="110" spans="3:11" ht="15.75" x14ac:dyDescent="0.25">
      <c r="C110" s="265"/>
      <c r="D110" s="75">
        <f>IF('Basic Input for Tool'!$C$7="","Year 1",'Basic Input for Tool'!$C$7)</f>
        <v>2024</v>
      </c>
      <c r="E110" s="75">
        <f>IF('Basic Input for Tool'!$C$7="","Year 2",D110+1)</f>
        <v>2025</v>
      </c>
      <c r="F110" s="75">
        <f>IF('Basic Input for Tool'!$C$7="","Year 3",E110+1)</f>
        <v>2026</v>
      </c>
      <c r="G110" s="75">
        <f>IF('Basic Input for Tool'!$C$7="","Year 4",F110+1)</f>
        <v>2027</v>
      </c>
      <c r="H110" s="75">
        <f>IF('Basic Input for Tool'!$C$7="","Year 5",G110+1)</f>
        <v>2028</v>
      </c>
      <c r="I110" s="76" t="str">
        <f>"TOTAL " &amp; 'Basic Input for Tool'!$C$10</f>
        <v xml:space="preserve">TOTAL </v>
      </c>
      <c r="J110" s="76" t="s">
        <v>705</v>
      </c>
    </row>
    <row r="111" spans="3:11" ht="16.5" x14ac:dyDescent="0.25">
      <c r="C111" s="266" t="s">
        <v>708</v>
      </c>
      <c r="D111" s="78">
        <f>'P1. Legal instruments'!T183+'P2. Financing'!T183+'P3. IHR coordination IHR NFP'!T183+'P4. AMR'!T183+'P5. Zoonotic disease'!T183+'P6. Food safety'!T183+'P7. Biosafety and biosecurity'!T183+'P8. Immunization'!T183+'D1. National laboratory systems'!T183+'D2. Surveillance'!T183+'D3. Human resources'!T183+'R2. Linking public health'!T183+'R3. Health services provision'!T183+'R1. Health emergency management'!T183+'R4. IPC'!T183+'R5. Risk communication and CE'!T183+'PoE and border health'!T183+'CE. Chemical Events'!T183+'RE. Radiation emergencies'!T183+'Other technical focus area'!T183</f>
        <v>460850</v>
      </c>
      <c r="E111" s="78">
        <f>'P1. Legal instruments'!U183+'P2. Financing'!U183+'P3. IHR coordination IHR NFP'!U183+'P4. AMR'!U183+'P5. Zoonotic disease'!U183+'P6. Food safety'!U183+'P7. Biosafety and biosecurity'!U183+'P8. Immunization'!U183+'D1. National laboratory systems'!U183+'D2. Surveillance'!U183+'D3. Human resources'!U183+'R2. Linking public health'!U183+'R3. Health services provision'!U183+'R1. Health emergency management'!U183+'R4. IPC'!U183+'R5. Risk communication and CE'!U183+'PoE and border health'!U183+'CE. Chemical Events'!U183+'RE. Radiation emergencies'!U183+'Other technical focus area'!U183</f>
        <v>1631600</v>
      </c>
      <c r="F111" s="78">
        <f>'P1. Legal instruments'!V183+'P2. Financing'!V183+'P3. IHR coordination IHR NFP'!V183+'P4. AMR'!V183+'P5. Zoonotic disease'!V183+'P6. Food safety'!V183+'P7. Biosafety and biosecurity'!V183+'P8. Immunization'!V183+'D1. National laboratory systems'!V183+'D2. Surveillance'!V183+'D3. Human resources'!V183+'R2. Linking public health'!V183+'R3. Health services provision'!V183+'R1. Health emergency management'!V183+'R4. IPC'!V183+'R5. Risk communication and CE'!V183+'PoE and border health'!V183+'CE. Chemical Events'!V183+'RE. Radiation emergencies'!V183+'Other technical focus area'!V183</f>
        <v>901900</v>
      </c>
      <c r="G111" s="78">
        <f>'P1. Legal instruments'!W183+'P2. Financing'!W183+'P3. IHR coordination IHR NFP'!W183+'P4. AMR'!W183+'P5. Zoonotic disease'!W183+'P6. Food safety'!W183+'P7. Biosafety and biosecurity'!W183+'P8. Immunization'!W183+'D1. National laboratory systems'!W183+'D2. Surveillance'!W183+'D3. Human resources'!W183+'R2. Linking public health'!W183+'R3. Health services provision'!W183+'R1. Health emergency management'!W183+'R4. IPC'!W183+'R5. Risk communication and CE'!W183+'PoE and border health'!W183+'CE. Chemical Events'!W183+'RE. Radiation emergencies'!W183+'Other technical focus area'!W183</f>
        <v>279100</v>
      </c>
      <c r="H111" s="78">
        <f>'P1. Legal instruments'!X183+'P2. Financing'!X183+'P3. IHR coordination IHR NFP'!X183+'P4. AMR'!X183+'P5. Zoonotic disease'!X183+'P6. Food safety'!X183+'P7. Biosafety and biosecurity'!X183+'P8. Immunization'!X183+'D1. National laboratory systems'!X183+'D2. Surveillance'!X183+'D3. Human resources'!X183+'R2. Linking public health'!X183+'R3. Health services provision'!X183+'R1. Health emergency management'!X183+'R4. IPC'!X183+'R5. Risk communication and CE'!X183+'PoE and border health'!X183+'CE. Chemical Events'!X183+'RE. Radiation emergencies'!X183+'Other technical focus area'!X183</f>
        <v>0</v>
      </c>
      <c r="I111" s="78">
        <f>'P1. Legal instruments'!Y183+'P2. Financing'!Y183+'P3. IHR coordination IHR NFP'!Y183+'P4. AMR'!Y183+'P5. Zoonotic disease'!Y183+'P6. Food safety'!Y183+'P7. Biosafety and biosecurity'!Y183+'P8. Immunization'!Y183+'D1. National laboratory systems'!Y183+'D2. Surveillance'!Y183+'D3. Human resources'!Y183+'R2. Linking public health'!Y183+'R3. Health services provision'!Y183+'R1. Health emergency management'!Y183+'R4. IPC'!Y183+'R5. Risk communication and CE'!Y183+'PoE and border health'!Y183+'CE. Chemical Events'!Y183+'RE. Radiation emergencies'!Y183+'Other technical focus area'!Y183</f>
        <v>3273450</v>
      </c>
      <c r="J111" s="82">
        <f t="shared" ref="J111:J112" si="20">I111/Exchange_rate_local_currency_USD</f>
        <v>3273450</v>
      </c>
      <c r="K111" s="79">
        <f>J111/$J$113</f>
        <v>2.3451066866113032E-2</v>
      </c>
    </row>
    <row r="112" spans="3:11" ht="16.5" x14ac:dyDescent="0.25">
      <c r="C112" s="266" t="s">
        <v>709</v>
      </c>
      <c r="D112" s="78">
        <f>'P1. Legal instruments'!T184+'P2. Financing'!T184+'P3. IHR coordination IHR NFP'!T184+'P4. AMR'!T184+'P5. Zoonotic disease'!T184+'P6. Food safety'!T184+'P7. Biosafety and biosecurity'!T184+'P8. Immunization'!T184+'D1. National laboratory systems'!T184+'D2. Surveillance'!T184+'D3. Human resources'!T184+'R2. Linking public health'!T184+'R3. Health services provision'!T184+'R1. Health emergency management'!T184+'R4. IPC'!T184+'R5. Risk communication and CE'!T184+'PoE and border health'!T184+'CE. Chemical Events'!T184+'RE. Radiation emergencies'!T184+'Other technical focus area'!T184</f>
        <v>20724800</v>
      </c>
      <c r="E112" s="78">
        <f>'P1. Legal instruments'!U184+'P2. Financing'!U184+'P3. IHR coordination IHR NFP'!U184+'P4. AMR'!U184+'P5. Zoonotic disease'!U184+'P6. Food safety'!U184+'P7. Biosafety and biosecurity'!U184+'P8. Immunization'!U184+'D1. National laboratory systems'!U184+'D2. Surveillance'!U184+'D3. Human resources'!U184+'R2. Linking public health'!U184+'R3. Health services provision'!U184+'R1. Health emergency management'!U184+'R4. IPC'!U184+'R5. Risk communication and CE'!U184+'PoE and border health'!U184+'CE. Chemical Events'!U184+'RE. Radiation emergencies'!U184+'Other technical focus area'!U184</f>
        <v>36630200</v>
      </c>
      <c r="F112" s="78">
        <f>'P1. Legal instruments'!V184+'P2. Financing'!V184+'P3. IHR coordination IHR NFP'!V184+'P4. AMR'!V184+'P5. Zoonotic disease'!V184+'P6. Food safety'!V184+'P7. Biosafety and biosecurity'!V184+'P8. Immunization'!V184+'D1. National laboratory systems'!V184+'D2. Surveillance'!V184+'D3. Human resources'!V184+'R2. Linking public health'!V184+'R3. Health services provision'!V184+'R1. Health emergency management'!V184+'R4. IPC'!V184+'R5. Risk communication and CE'!V184+'PoE and border health'!V184+'CE. Chemical Events'!V184+'RE. Radiation emergencies'!V184+'Other technical focus area'!V184</f>
        <v>39247850</v>
      </c>
      <c r="G112" s="78">
        <f>'P1. Legal instruments'!W184+'P2. Financing'!W184+'P3. IHR coordination IHR NFP'!W184+'P4. AMR'!W184+'P5. Zoonotic disease'!W184+'P6. Food safety'!W184+'P7. Biosafety and biosecurity'!W184+'P8. Immunization'!W184+'D1. National laboratory systems'!W184+'D2. Surveillance'!W184+'D3. Human resources'!W184+'R2. Linking public health'!W184+'R3. Health services provision'!W184+'R1. Health emergency management'!W184+'R4. IPC'!W184+'R5. Risk communication and CE'!W184+'PoE and border health'!W184+'CE. Chemical Events'!W184+'RE. Radiation emergencies'!W184+'Other technical focus area'!W184</f>
        <v>25592100</v>
      </c>
      <c r="H112" s="78">
        <f>'P1. Legal instruments'!X184+'P2. Financing'!X184+'P3. IHR coordination IHR NFP'!X184+'P4. AMR'!X184+'P5. Zoonotic disease'!X184+'P6. Food safety'!X184+'P7. Biosafety and biosecurity'!X184+'P8. Immunization'!X184+'D1. National laboratory systems'!X184+'D2. Surveillance'!X184+'D3. Human resources'!X184+'R2. Linking public health'!X184+'R3. Health services provision'!X184+'R1. Health emergency management'!X184+'R4. IPC'!X184+'R5. Risk communication and CE'!X184+'PoE and border health'!X184+'CE. Chemical Events'!X184+'RE. Radiation emergencies'!X184+'Other technical focus area'!X184</f>
        <v>14118000</v>
      </c>
      <c r="I112" s="78">
        <f>'P1. Legal instruments'!Y184+'P2. Financing'!Y184+'P3. IHR coordination IHR NFP'!Y184+'P4. AMR'!Y184+'P5. Zoonotic disease'!Y184+'P6. Food safety'!Y184+'P7. Biosafety and biosecurity'!Y184+'P8. Immunization'!Y184+'D1. National laboratory systems'!Y184+'D2. Surveillance'!Y184+'D3. Human resources'!Y184+'R2. Linking public health'!Y184+'R3. Health services provision'!Y184+'R1. Health emergency management'!Y184+'R4. IPC'!Y184+'R5. Risk communication and CE'!Y184+'PoE and border health'!Y184+'CE. Chemical Events'!Y184+'RE. Radiation emergencies'!Y184+'Other technical focus area'!Y184</f>
        <v>136312950</v>
      </c>
      <c r="J112" s="82">
        <f t="shared" si="20"/>
        <v>136312950</v>
      </c>
      <c r="K112" s="79">
        <f>J112/$J$113</f>
        <v>0.97654893313388702</v>
      </c>
    </row>
    <row r="113" spans="3:11" ht="16.5" x14ac:dyDescent="0.25">
      <c r="C113" s="267" t="s">
        <v>101</v>
      </c>
      <c r="D113" s="267">
        <f>SUM(D111:D112)</f>
        <v>21185650</v>
      </c>
      <c r="E113" s="267">
        <f t="shared" ref="E113:J113" si="21">SUM(E111:E112)</f>
        <v>38261800</v>
      </c>
      <c r="F113" s="267">
        <f t="shared" si="21"/>
        <v>40149750</v>
      </c>
      <c r="G113" s="267">
        <f t="shared" si="21"/>
        <v>25871200</v>
      </c>
      <c r="H113" s="267">
        <f t="shared" si="21"/>
        <v>14118000</v>
      </c>
      <c r="I113" s="267">
        <f t="shared" si="21"/>
        <v>139586400</v>
      </c>
      <c r="J113" s="267">
        <f t="shared" si="21"/>
        <v>139586400</v>
      </c>
      <c r="K113" s="79">
        <f>J113/$J$113</f>
        <v>1</v>
      </c>
    </row>
  </sheetData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28673" r:id="rId4" name="CommandButton1">
          <controlPr defaultSize="0" autoLine="0" autoPict="0" r:id="rId5">
            <anchor moveWithCells="1">
              <from>
                <xdr:col>1</xdr:col>
                <xdr:colOff>219075</xdr:colOff>
                <xdr:row>2</xdr:row>
                <xdr:rowOff>0</xdr:rowOff>
              </from>
              <to>
                <xdr:col>2</xdr:col>
                <xdr:colOff>2009775</xdr:colOff>
                <xdr:row>2</xdr:row>
                <xdr:rowOff>371475</xdr:rowOff>
              </to>
            </anchor>
          </controlPr>
        </control>
      </mc:Choice>
      <mc:Fallback>
        <control shapeId="28673" r:id="rId4" name="CommandButton1"/>
      </mc:Fallback>
    </mc:AlternateContent>
  </control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72"/>
  <dimension ref="B2:AD136"/>
  <sheetViews>
    <sheetView zoomScale="80" zoomScaleNormal="80" workbookViewId="0"/>
  </sheetViews>
  <sheetFormatPr defaultColWidth="9.140625" defaultRowHeight="15" x14ac:dyDescent="0.25"/>
  <cols>
    <col min="2" max="2" width="7.42578125" customWidth="1"/>
    <col min="3" max="3" width="31.5703125" customWidth="1"/>
    <col min="4" max="4" width="22.5703125" customWidth="1"/>
    <col min="18" max="18" width="33.5703125" bestFit="1" customWidth="1"/>
    <col min="19" max="19" width="21.42578125" customWidth="1"/>
  </cols>
  <sheetData>
    <row r="2" spans="4:17" x14ac:dyDescent="0.25">
      <c r="D2" s="83"/>
      <c r="Q2" t="s">
        <v>732</v>
      </c>
    </row>
    <row r="3" spans="4:17" x14ac:dyDescent="0.25">
      <c r="D3" s="83"/>
    </row>
    <row r="4" spans="4:17" x14ac:dyDescent="0.25">
      <c r="D4" s="83"/>
    </row>
    <row r="5" spans="4:17" x14ac:dyDescent="0.25">
      <c r="D5" s="83"/>
    </row>
    <row r="6" spans="4:17" x14ac:dyDescent="0.25">
      <c r="D6" s="83"/>
    </row>
    <row r="7" spans="4:17" x14ac:dyDescent="0.25">
      <c r="D7" s="83"/>
    </row>
    <row r="8" spans="4:17" x14ac:dyDescent="0.25">
      <c r="D8" s="83"/>
    </row>
    <row r="9" spans="4:17" x14ac:dyDescent="0.25">
      <c r="D9" s="83"/>
    </row>
    <row r="10" spans="4:17" x14ac:dyDescent="0.25">
      <c r="D10" s="83"/>
    </row>
    <row r="11" spans="4:17" x14ac:dyDescent="0.25">
      <c r="D11" s="83"/>
    </row>
    <row r="12" spans="4:17" x14ac:dyDescent="0.25">
      <c r="D12" s="83"/>
    </row>
    <row r="13" spans="4:17" x14ac:dyDescent="0.25">
      <c r="D13" s="83"/>
    </row>
    <row r="14" spans="4:17" x14ac:dyDescent="0.25">
      <c r="D14" s="83"/>
    </row>
    <row r="15" spans="4:17" x14ac:dyDescent="0.25">
      <c r="D15" s="83"/>
    </row>
    <row r="16" spans="4:17" x14ac:dyDescent="0.25">
      <c r="D16" s="83"/>
    </row>
    <row r="17" spans="2:30" x14ac:dyDescent="0.25">
      <c r="D17" s="83"/>
    </row>
    <row r="18" spans="2:30" x14ac:dyDescent="0.25">
      <c r="D18" s="83"/>
    </row>
    <row r="19" spans="2:30" x14ac:dyDescent="0.25">
      <c r="D19" s="83"/>
    </row>
    <row r="20" spans="2:30" x14ac:dyDescent="0.25">
      <c r="D20" s="83"/>
    </row>
    <row r="21" spans="2:30" ht="15.75" thickBot="1" x14ac:dyDescent="0.3"/>
    <row r="22" spans="2:30" x14ac:dyDescent="0.25">
      <c r="B22" s="84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6"/>
      <c r="Q22" s="95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7"/>
    </row>
    <row r="23" spans="2:30" ht="15.75" thickBot="1" x14ac:dyDescent="0.3">
      <c r="B23" s="87"/>
      <c r="C23" s="88" t="s">
        <v>702</v>
      </c>
      <c r="D23" s="88" t="str">
        <f>'Basic Input for Tool'!$C$8 &amp; " year total cost estimate"</f>
        <v>5 year total cost estimate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90"/>
      <c r="Q23" s="98"/>
      <c r="R23" s="99" t="s">
        <v>103</v>
      </c>
      <c r="S23" s="99" t="str">
        <f>'Basic Input for Tool'!$C$8 &amp; " year total"</f>
        <v>5 year total</v>
      </c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1"/>
    </row>
    <row r="24" spans="2:30" ht="15.75" thickTop="1" x14ac:dyDescent="0.25">
      <c r="B24" s="87">
        <v>1</v>
      </c>
      <c r="C24" s="89" t="str">
        <f>'Summary tables'!C5</f>
        <v>P1. Legal instruments</v>
      </c>
      <c r="D24" s="91">
        <f>VLOOKUP(Graphiques!B24,'Summary tables'!$B$5:$J$24,8,FALSE)</f>
        <v>1314800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90"/>
      <c r="Q24" s="98"/>
      <c r="R24" s="100"/>
      <c r="S24" s="102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1"/>
    </row>
    <row r="25" spans="2:30" x14ac:dyDescent="0.25">
      <c r="B25" s="87">
        <v>2</v>
      </c>
      <c r="C25" s="89" t="str">
        <f>'Summary tables'!C6</f>
        <v>P2. Financing</v>
      </c>
      <c r="D25" s="91">
        <f>VLOOKUP(Graphiques!B25,'Summary tables'!$B$5:$J$24,8,FALSE)</f>
        <v>377900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90"/>
      <c r="Q25" s="98"/>
      <c r="R25" s="100"/>
      <c r="S25" s="102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1"/>
    </row>
    <row r="26" spans="2:30" x14ac:dyDescent="0.25">
      <c r="B26" s="87">
        <v>3</v>
      </c>
      <c r="C26" s="89" t="str">
        <f>'Summary tables'!C7</f>
        <v>P3. IHR coordination, National IHR Focal Point functions and advocacy</v>
      </c>
      <c r="D26" s="91">
        <f>VLOOKUP(Graphiques!B26,'Summary tables'!$B$5:$J$24,8,FALSE)</f>
        <v>2160150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90"/>
      <c r="Q26" s="98"/>
      <c r="R26" s="100"/>
      <c r="S26" s="102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1"/>
    </row>
    <row r="27" spans="2:30" x14ac:dyDescent="0.25">
      <c r="B27" s="87">
        <v>4</v>
      </c>
      <c r="C27" s="89" t="str">
        <f>'Summary tables'!C8</f>
        <v>P4. Antimicrobial resistance (AMR)</v>
      </c>
      <c r="D27" s="91">
        <f>VLOOKUP(Graphiques!B27,'Summary tables'!$B$5:$J$24,8,FALSE)</f>
        <v>71232400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90"/>
      <c r="Q27" s="98"/>
      <c r="R27" s="100" t="str">
        <f>'Summary tables'!C78</f>
        <v>National</v>
      </c>
      <c r="S27" s="102">
        <f>'Summary tables'!I78</f>
        <v>137048350</v>
      </c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1"/>
    </row>
    <row r="28" spans="2:30" x14ac:dyDescent="0.25">
      <c r="B28" s="87">
        <v>5</v>
      </c>
      <c r="C28" s="89" t="str">
        <f>'Summary tables'!C9</f>
        <v>P5. Zoonotic diseases</v>
      </c>
      <c r="D28" s="91">
        <f>VLOOKUP(Graphiques!B28,'Summary tables'!$B$5:$J$24,8,FALSE)</f>
        <v>560700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90"/>
      <c r="Q28" s="98"/>
      <c r="R28" s="100" t="str">
        <f>'Summary tables'!C79</f>
        <v>Central</v>
      </c>
      <c r="S28" s="102">
        <f>'Summary tables'!I79</f>
        <v>2538050</v>
      </c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1"/>
    </row>
    <row r="29" spans="2:30" x14ac:dyDescent="0.25">
      <c r="B29" s="87">
        <v>6</v>
      </c>
      <c r="C29" s="89" t="str">
        <f>'Summary tables'!C10</f>
        <v>P6. Food safety</v>
      </c>
      <c r="D29" s="91">
        <f>VLOOKUP(Graphiques!B29,'Summary tables'!$B$5:$J$24,8,FALSE)</f>
        <v>248700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90"/>
      <c r="Q29" s="98"/>
      <c r="R29" s="100" t="str">
        <f>'Summary tables'!C80</f>
        <v>SNU1 (province/region/etat)</v>
      </c>
      <c r="S29" s="102">
        <f>'Summary tables'!I80</f>
        <v>0</v>
      </c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1"/>
    </row>
    <row r="30" spans="2:30" x14ac:dyDescent="0.25">
      <c r="B30" s="87">
        <v>7</v>
      </c>
      <c r="C30" s="89" t="str">
        <f>'Summary tables'!C11</f>
        <v>P7. Biosafety and biosecurity</v>
      </c>
      <c r="D30" s="91">
        <f>VLOOKUP(Graphiques!B30,'Summary tables'!$B$5:$J$24,8,FALSE)</f>
        <v>156000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90"/>
      <c r="Q30" s="98"/>
      <c r="R30" s="100" t="str">
        <f>'Summary tables'!C81</f>
        <v>SNU2 (district/county)</v>
      </c>
      <c r="S30" s="102">
        <f>'Summary tables'!I81</f>
        <v>0</v>
      </c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1"/>
    </row>
    <row r="31" spans="2:30" ht="21" x14ac:dyDescent="0.35">
      <c r="B31" s="87">
        <v>8</v>
      </c>
      <c r="C31" s="89" t="str">
        <f>'Summary tables'!C12</f>
        <v>P8. Immunization</v>
      </c>
      <c r="D31" s="91">
        <f>VLOOKUP(Graphiques!B31,'Summary tables'!$B$5:$J$24,8,FALSE)</f>
        <v>87000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90"/>
      <c r="Q31" s="98"/>
      <c r="R31" s="104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1"/>
    </row>
    <row r="32" spans="2:30" x14ac:dyDescent="0.25">
      <c r="B32" s="87">
        <v>9</v>
      </c>
      <c r="C32" s="89" t="str">
        <f>'Summary tables'!C13</f>
        <v>D1. National laboratory systems</v>
      </c>
      <c r="D32" s="91">
        <f>VLOOKUP(Graphiques!B32,'Summary tables'!$B$5:$J$24,8,FALSE)</f>
        <v>228600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90"/>
      <c r="Q32" s="98"/>
      <c r="R32" s="100" t="str">
        <f>'Summary tables'!I77</f>
        <v xml:space="preserve">TOTAL </v>
      </c>
      <c r="S32" s="102">
        <f>'Summary tables'!I82</f>
        <v>139586400</v>
      </c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1"/>
    </row>
    <row r="33" spans="2:30" x14ac:dyDescent="0.25">
      <c r="B33" s="87">
        <v>10</v>
      </c>
      <c r="C33" s="89" t="str">
        <f>'Summary tables'!C14</f>
        <v>D2. Surveillance</v>
      </c>
      <c r="D33" s="91">
        <f>VLOOKUP(Graphiques!B33,'Summary tables'!$B$5:$J$24,8,FALSE)</f>
        <v>42500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90"/>
      <c r="Q33" s="98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1"/>
    </row>
    <row r="34" spans="2:30" x14ac:dyDescent="0.25">
      <c r="B34" s="87">
        <v>11</v>
      </c>
      <c r="C34" s="89" t="str">
        <f>'Summary tables'!C15</f>
        <v>D3. Human resources</v>
      </c>
      <c r="D34" s="91">
        <f>VLOOKUP(Graphiques!B34,'Summary tables'!$B$5:$J$24,8,FALSE)</f>
        <v>18684000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90"/>
      <c r="Q34" s="98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1"/>
    </row>
    <row r="35" spans="2:30" x14ac:dyDescent="0.25">
      <c r="B35" s="87">
        <v>12</v>
      </c>
      <c r="C35" s="89" t="str">
        <f>'Summary tables'!C16</f>
        <v>R1. Health emergency management</v>
      </c>
      <c r="D35" s="91">
        <f>VLOOKUP(Graphiques!B35,'Summary tables'!$B$5:$J$24,8,FALSE)</f>
        <v>34560000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90"/>
      <c r="Q35" s="98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1"/>
    </row>
    <row r="36" spans="2:30" x14ac:dyDescent="0.25">
      <c r="B36" s="87">
        <v>13</v>
      </c>
      <c r="C36" s="89" t="str">
        <f>'Summary tables'!C17</f>
        <v>R2. Linking public health and security authorities</v>
      </c>
      <c r="D36" s="91">
        <f>VLOOKUP(Graphiques!B36,'Summary tables'!$B$5:$J$24,8,FALSE)</f>
        <v>160000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90"/>
      <c r="Q36" s="98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1"/>
    </row>
    <row r="37" spans="2:30" ht="15.75" thickBot="1" x14ac:dyDescent="0.3">
      <c r="B37" s="87">
        <v>14</v>
      </c>
      <c r="C37" s="89" t="str">
        <f>'Summary tables'!C18</f>
        <v>R3. Health services provision</v>
      </c>
      <c r="D37" s="91">
        <f>VLOOKUP(Graphiques!B37,'Summary tables'!$B$5:$J$24,8,FALSE)</f>
        <v>972000</v>
      </c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90"/>
      <c r="Q37" s="105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7"/>
    </row>
    <row r="38" spans="2:30" ht="15.75" thickBot="1" x14ac:dyDescent="0.3">
      <c r="B38" s="87">
        <v>15</v>
      </c>
      <c r="C38" s="89" t="str">
        <f>'Summary tables'!C19</f>
        <v>R4. Infection prevention and control (IPC)</v>
      </c>
      <c r="D38" s="91">
        <f>VLOOKUP(Graphiques!B38,'Summary tables'!$B$5:$J$24,8,FALSE)</f>
        <v>8160000</v>
      </c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90"/>
    </row>
    <row r="39" spans="2:30" x14ac:dyDescent="0.25">
      <c r="B39" s="87">
        <v>16</v>
      </c>
      <c r="C39" s="89" t="str">
        <f>'Summary tables'!C20</f>
        <v>R5. Risk communication and community engagement (RCCE)</v>
      </c>
      <c r="D39" s="91">
        <f>VLOOKUP(Graphiques!B39,'Summary tables'!$B$5:$J$24,8,FALSE)</f>
        <v>154150</v>
      </c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90"/>
      <c r="Q39" s="95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7"/>
    </row>
    <row r="40" spans="2:30" x14ac:dyDescent="0.25">
      <c r="B40" s="87">
        <v>17</v>
      </c>
      <c r="C40" s="89" t="str">
        <f>'Summary tables'!C21</f>
        <v>PoE: Points of entry and border health</v>
      </c>
      <c r="D40" s="91">
        <f>VLOOKUP(Graphiques!B40,'Summary tables'!$B$5:$J$24,8,FALSE)</f>
        <v>81500</v>
      </c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90"/>
      <c r="Q40" s="98"/>
      <c r="R40" s="99" t="s">
        <v>531</v>
      </c>
      <c r="S40" s="99" t="str">
        <f>'Basic Input for Tool'!$C$8 &amp; " year total"</f>
        <v>5 year total</v>
      </c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1"/>
    </row>
    <row r="41" spans="2:30" x14ac:dyDescent="0.25">
      <c r="B41" s="87">
        <v>18</v>
      </c>
      <c r="C41" s="89" t="str">
        <f>'Summary tables'!C22</f>
        <v>CE. Chemical events</v>
      </c>
      <c r="D41" s="91">
        <f>VLOOKUP(Graphiques!B41,'Summary tables'!$B$5:$J$24,8,FALSE)</f>
        <v>50000</v>
      </c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90"/>
      <c r="Q41" s="98"/>
      <c r="R41" s="100"/>
      <c r="S41" s="102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1"/>
    </row>
    <row r="42" spans="2:30" x14ac:dyDescent="0.25">
      <c r="B42" s="87">
        <v>19</v>
      </c>
      <c r="C42" s="89" t="str">
        <f>'Summary tables'!C23</f>
        <v>RE. Radiation emergencies</v>
      </c>
      <c r="D42" s="91">
        <f>VLOOKUP(Graphiques!B42,'Summary tables'!$B$5:$J$24,8,FALSE)</f>
        <v>356000</v>
      </c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90"/>
      <c r="Q42" s="98"/>
      <c r="R42" s="100" t="str">
        <f>'Summary tables'!C85</f>
        <v>Ministry of Health</v>
      </c>
      <c r="S42" s="102">
        <f>'Summary tables'!I85</f>
        <v>134747700</v>
      </c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1"/>
    </row>
    <row r="43" spans="2:30" x14ac:dyDescent="0.25">
      <c r="B43" s="87"/>
      <c r="C43" s="89"/>
      <c r="D43" s="91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90"/>
      <c r="Q43" s="98"/>
      <c r="R43" s="100" t="str">
        <f>'Summary tables'!C86</f>
        <v>Ministry of Finance</v>
      </c>
      <c r="S43" s="102">
        <f>'Summary tables'!I86</f>
        <v>490900</v>
      </c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1"/>
    </row>
    <row r="44" spans="2:30" x14ac:dyDescent="0.25">
      <c r="B44" s="87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90"/>
      <c r="Q44" s="98"/>
      <c r="R44" s="100" t="str">
        <f>'Summary tables'!C87</f>
        <v>Ministry of Agriculture</v>
      </c>
      <c r="S44" s="102">
        <f>'Summary tables'!I87</f>
        <v>1328800</v>
      </c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1"/>
    </row>
    <row r="45" spans="2:30" x14ac:dyDescent="0.25">
      <c r="B45" s="87"/>
      <c r="C45" s="100" t="s">
        <v>101</v>
      </c>
      <c r="D45" s="180">
        <f>SUM(D24:D43)</f>
        <v>139586400</v>
      </c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90"/>
      <c r="Q45" s="98"/>
      <c r="R45" s="100" t="str">
        <f>'Summary tables'!C88</f>
        <v>Ministry of Environment</v>
      </c>
      <c r="S45" s="102">
        <f>'Summary tables'!I88</f>
        <v>3019000</v>
      </c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1"/>
    </row>
    <row r="46" spans="2:30" ht="21" x14ac:dyDescent="0.25">
      <c r="B46" s="87"/>
      <c r="C46" s="89"/>
      <c r="D46" s="179" t="str">
        <f>IF(ISBLANK('Basic Input for Tool'!$C$10),"",'Basic Input for Tool'!$C$10)</f>
        <v/>
      </c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90"/>
      <c r="Q46" s="98"/>
      <c r="R46" s="100" t="str">
        <f>'Summary tables'!C89</f>
        <v>Other 2</v>
      </c>
      <c r="S46" s="102">
        <f>'Summary tables'!I89</f>
        <v>0</v>
      </c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1"/>
    </row>
    <row r="47" spans="2:30" x14ac:dyDescent="0.25">
      <c r="B47" s="87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90"/>
      <c r="Q47" s="98"/>
      <c r="R47" s="100" t="str">
        <f>'Summary tables'!C90</f>
        <v>Other 3</v>
      </c>
      <c r="S47" s="102">
        <f>'Summary tables'!I90</f>
        <v>0</v>
      </c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1"/>
    </row>
    <row r="48" spans="2:30" ht="15.75" thickBot="1" x14ac:dyDescent="0.3">
      <c r="B48" s="92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4"/>
      <c r="Q48" s="98"/>
      <c r="R48" s="100" t="str">
        <f>'Summary tables'!C91</f>
        <v>Other 4</v>
      </c>
      <c r="S48" s="102">
        <f>'Summary tables'!I91</f>
        <v>0</v>
      </c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1"/>
    </row>
    <row r="49" spans="2:30" ht="15.75" thickBot="1" x14ac:dyDescent="0.3">
      <c r="Q49" s="98"/>
      <c r="R49" s="100" t="str">
        <f>'Summary tables'!C92</f>
        <v>Other 5</v>
      </c>
      <c r="S49" s="102">
        <f>'Summary tables'!I92</f>
        <v>0</v>
      </c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1"/>
    </row>
    <row r="50" spans="2:30" x14ac:dyDescent="0.25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7"/>
      <c r="Q50" s="98"/>
      <c r="R50" s="100" t="str">
        <f>'Summary tables'!C93</f>
        <v>Other 6</v>
      </c>
      <c r="S50" s="102">
        <f>'Summary tables'!I93</f>
        <v>0</v>
      </c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1"/>
    </row>
    <row r="51" spans="2:30" x14ac:dyDescent="0.25">
      <c r="B51" s="98"/>
      <c r="C51" s="99" t="s">
        <v>631</v>
      </c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1"/>
      <c r="Q51" s="98"/>
      <c r="R51" s="100" t="str">
        <f>'Summary tables'!C94</f>
        <v>Other 7</v>
      </c>
      <c r="S51" s="102">
        <f>'Summary tables'!I94</f>
        <v>0</v>
      </c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1"/>
    </row>
    <row r="52" spans="2:30" x14ac:dyDescent="0.25">
      <c r="B52" s="98"/>
      <c r="C52" s="100" t="s">
        <v>697</v>
      </c>
      <c r="D52" s="102">
        <f ca="1">'Summary tables'!I30</f>
        <v>76137650</v>
      </c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1"/>
      <c r="Q52" s="98"/>
      <c r="R52" s="100" t="str">
        <f>'Summary tables'!C95</f>
        <v>Other 8</v>
      </c>
      <c r="S52" s="102">
        <f>'Summary tables'!I95</f>
        <v>0</v>
      </c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1"/>
    </row>
    <row r="53" spans="2:30" x14ac:dyDescent="0.25">
      <c r="B53" s="98"/>
      <c r="C53" s="100" t="s">
        <v>698</v>
      </c>
      <c r="D53" s="102">
        <f ca="1">'Summary tables'!I31</f>
        <v>18955100</v>
      </c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1"/>
      <c r="Q53" s="98"/>
      <c r="R53" s="100" t="str">
        <f>'Summary tables'!C96</f>
        <v>Other 9</v>
      </c>
      <c r="S53" s="102">
        <f>'Summary tables'!I96</f>
        <v>0</v>
      </c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1"/>
    </row>
    <row r="54" spans="2:30" x14ac:dyDescent="0.25">
      <c r="B54" s="98"/>
      <c r="C54" s="100" t="s">
        <v>713</v>
      </c>
      <c r="D54" s="102">
        <f ca="1">'Summary tables'!I32</f>
        <v>44006150</v>
      </c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1"/>
      <c r="Q54" s="98"/>
      <c r="R54" s="100" t="str">
        <f>'Summary tables'!C97</f>
        <v>Other 10</v>
      </c>
      <c r="S54" s="102">
        <f>'Summary tables'!I97</f>
        <v>0</v>
      </c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1"/>
    </row>
    <row r="55" spans="2:30" x14ac:dyDescent="0.25">
      <c r="B55" s="98"/>
      <c r="C55" s="100" t="s">
        <v>64</v>
      </c>
      <c r="D55" s="102">
        <f ca="1">'Summary tables'!I33</f>
        <v>487500</v>
      </c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1"/>
      <c r="Q55" s="98"/>
      <c r="R55" s="100" t="str">
        <f>'Summary tables'!C98</f>
        <v>Other 11</v>
      </c>
      <c r="S55" s="102">
        <f>'Summary tables'!I98</f>
        <v>0</v>
      </c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1"/>
    </row>
    <row r="56" spans="2:30" x14ac:dyDescent="0.25">
      <c r="B56" s="98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1"/>
      <c r="Q56" s="98"/>
      <c r="R56" s="100" t="str">
        <f>'Summary tables'!C99</f>
        <v>Other 12</v>
      </c>
      <c r="S56" s="102">
        <f>'Summary tables'!I99</f>
        <v>0</v>
      </c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1"/>
    </row>
    <row r="57" spans="2:30" x14ac:dyDescent="0.25">
      <c r="B57" s="98"/>
      <c r="C57" s="100" t="s">
        <v>101</v>
      </c>
      <c r="D57" s="103">
        <f ca="1">SUM(D52:D55)</f>
        <v>139586400</v>
      </c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1"/>
      <c r="Q57" s="98"/>
      <c r="R57" s="100" t="str">
        <f>'Summary tables'!C100</f>
        <v>Other 13</v>
      </c>
      <c r="S57" s="102">
        <f>'Summary tables'!I100</f>
        <v>0</v>
      </c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1"/>
    </row>
    <row r="58" spans="2:30" ht="21" x14ac:dyDescent="0.25">
      <c r="B58" s="98"/>
      <c r="C58" s="100"/>
      <c r="D58" s="109" t="str">
        <f>IF(ISBLANK('Basic Input for Tool'!$C$10),"",'Basic Input for Tool'!$C$10)</f>
        <v/>
      </c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1"/>
      <c r="Q58" s="98"/>
      <c r="R58" s="100" t="str">
        <f>'Summary tables'!C101</f>
        <v>Other 14</v>
      </c>
      <c r="S58" s="102">
        <f>'Summary tables'!I101</f>
        <v>0</v>
      </c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1"/>
    </row>
    <row r="59" spans="2:30" ht="21" x14ac:dyDescent="0.35">
      <c r="B59" s="98"/>
      <c r="C59" s="104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1"/>
      <c r="Q59" s="98"/>
      <c r="R59" s="100" t="str">
        <f>'Summary tables'!C102</f>
        <v>Other 15</v>
      </c>
      <c r="S59" s="102">
        <f>'Summary tables'!I102</f>
        <v>0</v>
      </c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1"/>
    </row>
    <row r="60" spans="2:30" x14ac:dyDescent="0.25">
      <c r="B60" s="98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1"/>
      <c r="Q60" s="98"/>
      <c r="R60" s="100" t="str">
        <f>'Summary tables'!C103</f>
        <v>Other 16</v>
      </c>
      <c r="S60" s="102">
        <f>'Summary tables'!I103</f>
        <v>0</v>
      </c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1"/>
    </row>
    <row r="61" spans="2:30" x14ac:dyDescent="0.25">
      <c r="B61" s="98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1"/>
      <c r="Q61" s="98"/>
      <c r="R61" s="100" t="str">
        <f>'Summary tables'!C104</f>
        <v>Other 17</v>
      </c>
      <c r="S61" s="102">
        <f>'Summary tables'!I104</f>
        <v>0</v>
      </c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1"/>
    </row>
    <row r="62" spans="2:30" x14ac:dyDescent="0.25">
      <c r="B62" s="98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1"/>
      <c r="Q62" s="98"/>
      <c r="R62" s="100" t="str">
        <f>'Summary tables'!C105</f>
        <v>Other 18</v>
      </c>
      <c r="S62" s="102">
        <f>'Summary tables'!I105</f>
        <v>0</v>
      </c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1"/>
    </row>
    <row r="63" spans="2:30" x14ac:dyDescent="0.25">
      <c r="B63" s="98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1"/>
      <c r="Q63" s="98"/>
      <c r="R63" s="100" t="str">
        <f>'Summary tables'!C106</f>
        <v>Other 19</v>
      </c>
      <c r="S63" s="102">
        <f>'Summary tables'!I106</f>
        <v>0</v>
      </c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1"/>
    </row>
    <row r="64" spans="2:30" x14ac:dyDescent="0.25">
      <c r="B64" s="98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1"/>
      <c r="Q64" s="98"/>
      <c r="R64" s="100" t="str">
        <f>'Summary tables'!C107</f>
        <v>Other 20</v>
      </c>
      <c r="S64" s="102">
        <f>'Summary tables'!I107</f>
        <v>0</v>
      </c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1"/>
    </row>
    <row r="65" spans="2:30" ht="21.75" thickBot="1" x14ac:dyDescent="0.4"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7"/>
      <c r="Q65" s="98"/>
      <c r="R65" s="104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1"/>
    </row>
    <row r="66" spans="2:30" ht="15.75" thickBot="1" x14ac:dyDescent="0.3">
      <c r="Q66" s="98"/>
      <c r="R66" s="100" t="str">
        <f>'Summary tables'!C108</f>
        <v>Total</v>
      </c>
      <c r="S66" s="102">
        <f>'Summary tables'!I108</f>
        <v>139586400</v>
      </c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1"/>
    </row>
    <row r="67" spans="2:30" x14ac:dyDescent="0.25">
      <c r="B67" s="95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7"/>
      <c r="Q67" s="98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1"/>
    </row>
    <row r="68" spans="2:30" x14ac:dyDescent="0.25">
      <c r="B68" s="98"/>
      <c r="C68" s="99" t="s">
        <v>697</v>
      </c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1"/>
      <c r="Q68" s="98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1"/>
    </row>
    <row r="69" spans="2:30" x14ac:dyDescent="0.25">
      <c r="B69" s="98"/>
      <c r="C69" s="100" t="str">
        <f>'Summary tables'!C5</f>
        <v>P1. Legal instruments</v>
      </c>
      <c r="D69" s="102">
        <f>VLOOKUP(Graphiques!C69,Total,8,FALSE)</f>
        <v>1314800</v>
      </c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1"/>
      <c r="Q69" s="98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1"/>
    </row>
    <row r="70" spans="2:30" x14ac:dyDescent="0.25">
      <c r="B70" s="98"/>
      <c r="C70" s="100" t="str">
        <f>'Summary tables'!C6</f>
        <v>P2. Financing</v>
      </c>
      <c r="D70" s="102">
        <f>VLOOKUP(Graphiques!C70,Total,8,FALSE)</f>
        <v>377900</v>
      </c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1"/>
      <c r="Q70" s="98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1"/>
    </row>
    <row r="71" spans="2:30" ht="15.75" thickBot="1" x14ac:dyDescent="0.3">
      <c r="B71" s="98"/>
      <c r="C71" s="100" t="str">
        <f>'Summary tables'!C7</f>
        <v>P3. IHR coordination, National IHR Focal Point functions and advocacy</v>
      </c>
      <c r="D71" s="102">
        <f>VLOOKUP(Graphiques!C71,Total,8,FALSE)</f>
        <v>2160150</v>
      </c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1"/>
      <c r="Q71" s="105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7"/>
    </row>
    <row r="72" spans="2:30" x14ac:dyDescent="0.25">
      <c r="B72" s="98"/>
      <c r="C72" s="100" t="str">
        <f>'Summary tables'!C8</f>
        <v>P4. Antimicrobial resistance (AMR)</v>
      </c>
      <c r="D72" s="102">
        <f>VLOOKUP(Graphiques!C72,Total,8,FALSE)</f>
        <v>71232400</v>
      </c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1"/>
    </row>
    <row r="73" spans="2:30" x14ac:dyDescent="0.25">
      <c r="B73" s="98"/>
      <c r="C73" s="100" t="str">
        <f>'Summary tables'!C9</f>
        <v>P5. Zoonotic diseases</v>
      </c>
      <c r="D73" s="102">
        <f>VLOOKUP(Graphiques!C73,Total,8,FALSE)</f>
        <v>560700</v>
      </c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1"/>
    </row>
    <row r="74" spans="2:30" x14ac:dyDescent="0.25">
      <c r="B74" s="98"/>
      <c r="C74" s="100" t="str">
        <f>'Summary tables'!C10</f>
        <v>P6. Food safety</v>
      </c>
      <c r="D74" s="102">
        <f>VLOOKUP(Graphiques!C74,Total,8,FALSE)</f>
        <v>248700</v>
      </c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1"/>
    </row>
    <row r="75" spans="2:30" x14ac:dyDescent="0.25">
      <c r="B75" s="98"/>
      <c r="C75" s="100" t="str">
        <f>'Summary tables'!C11</f>
        <v>P7. Biosafety and biosecurity</v>
      </c>
      <c r="D75" s="102">
        <f>VLOOKUP(Graphiques!C75,Total,8,FALSE)</f>
        <v>156000</v>
      </c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1"/>
    </row>
    <row r="76" spans="2:30" x14ac:dyDescent="0.25">
      <c r="B76" s="98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1"/>
    </row>
    <row r="77" spans="2:30" x14ac:dyDescent="0.25">
      <c r="B77" s="98"/>
      <c r="C77" s="100" t="s">
        <v>101</v>
      </c>
      <c r="D77" s="108">
        <f>SUM(D69:D75)</f>
        <v>76050650</v>
      </c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1"/>
    </row>
    <row r="78" spans="2:30" ht="21" x14ac:dyDescent="0.25">
      <c r="B78" s="98"/>
      <c r="C78" s="100"/>
      <c r="D78" s="109" t="str">
        <f>IF(ISBLANK('Basic Input for Tool'!$C$10),"",'Basic Input for Tool'!$C$10)</f>
        <v/>
      </c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1"/>
    </row>
    <row r="79" spans="2:30" ht="15.75" thickBot="1" x14ac:dyDescent="0.3">
      <c r="B79" s="98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1"/>
    </row>
    <row r="80" spans="2:30" x14ac:dyDescent="0.25">
      <c r="B80" s="98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1"/>
      <c r="Q80" s="95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7"/>
    </row>
    <row r="81" spans="2:30" x14ac:dyDescent="0.25">
      <c r="B81" s="98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1"/>
      <c r="Q81" s="98"/>
      <c r="R81" s="99" t="s">
        <v>714</v>
      </c>
      <c r="S81" s="99" t="str">
        <f>'Basic Input for Tool'!$C$8 &amp; " year total"</f>
        <v>5 year total</v>
      </c>
      <c r="T81" s="100"/>
      <c r="U81" s="100"/>
      <c r="V81" s="100"/>
      <c r="W81" s="100"/>
      <c r="X81" s="100"/>
      <c r="Y81" s="100"/>
      <c r="Z81" s="100"/>
      <c r="AA81" s="100"/>
      <c r="AB81" s="100"/>
      <c r="AC81" s="100"/>
      <c r="AD81" s="101"/>
    </row>
    <row r="82" spans="2:30" ht="15.75" thickBot="1" x14ac:dyDescent="0.3">
      <c r="B82" s="105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7"/>
      <c r="Q82" s="98"/>
      <c r="R82" s="100"/>
      <c r="S82" s="102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1"/>
    </row>
    <row r="83" spans="2:30" ht="15.75" thickBot="1" x14ac:dyDescent="0.3">
      <c r="Q83" s="98"/>
      <c r="R83" s="100" t="str">
        <f>'Summary tables'!C39</f>
        <v>Meeting</v>
      </c>
      <c r="S83" s="102">
        <f>'Summary tables'!I39</f>
        <v>743300</v>
      </c>
      <c r="T83" s="100"/>
      <c r="U83" s="100"/>
      <c r="V83" s="100"/>
      <c r="W83" s="100"/>
      <c r="X83" s="100"/>
      <c r="Y83" s="100"/>
      <c r="Z83" s="100"/>
      <c r="AA83" s="100"/>
      <c r="AB83" s="100"/>
      <c r="AC83" s="100"/>
      <c r="AD83" s="101"/>
    </row>
    <row r="84" spans="2:30" x14ac:dyDescent="0.25">
      <c r="B84" s="95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7"/>
      <c r="Q84" s="98"/>
      <c r="R84" s="100" t="str">
        <f>'Summary tables'!C40</f>
        <v>Training</v>
      </c>
      <c r="S84" s="102">
        <f>'Summary tables'!I40</f>
        <v>154150</v>
      </c>
      <c r="T84" s="100"/>
      <c r="U84" s="100"/>
      <c r="V84" s="100"/>
      <c r="W84" s="100"/>
      <c r="X84" s="100"/>
      <c r="Y84" s="100"/>
      <c r="Z84" s="100"/>
      <c r="AA84" s="100"/>
      <c r="AB84" s="100"/>
      <c r="AC84" s="100"/>
      <c r="AD84" s="101"/>
    </row>
    <row r="85" spans="2:30" x14ac:dyDescent="0.25">
      <c r="B85" s="98"/>
      <c r="C85" s="99" t="s">
        <v>698</v>
      </c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1"/>
      <c r="Q85" s="98"/>
      <c r="R85" s="100" t="str">
        <f>'Summary tables'!C41</f>
        <v>Workshop</v>
      </c>
      <c r="S85" s="102">
        <f>'Summary tables'!I41</f>
        <v>450800</v>
      </c>
      <c r="T85" s="100"/>
      <c r="U85" s="100"/>
      <c r="V85" s="100"/>
      <c r="W85" s="100"/>
      <c r="X85" s="100"/>
      <c r="Y85" s="100"/>
      <c r="Z85" s="100"/>
      <c r="AA85" s="100"/>
      <c r="AB85" s="100"/>
      <c r="AC85" s="100"/>
      <c r="AD85" s="101"/>
    </row>
    <row r="86" spans="2:30" x14ac:dyDescent="0.25">
      <c r="B86" s="98"/>
      <c r="C86" s="100" t="str">
        <f>'Summary tables'!C12</f>
        <v>P8. Immunization</v>
      </c>
      <c r="D86" s="102">
        <f>VLOOKUP(Graphiques!C86,Total,8,FALSE)</f>
        <v>87000</v>
      </c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1"/>
      <c r="Q86" s="98"/>
      <c r="R86" s="100" t="str">
        <f>'Summary tables'!C42</f>
        <v>SOP development</v>
      </c>
      <c r="S86" s="102">
        <f>'Summary tables'!I42</f>
        <v>199700</v>
      </c>
      <c r="T86" s="100"/>
      <c r="U86" s="100"/>
      <c r="V86" s="100"/>
      <c r="W86" s="100"/>
      <c r="X86" s="100"/>
      <c r="Y86" s="100"/>
      <c r="Z86" s="100"/>
      <c r="AA86" s="100"/>
      <c r="AB86" s="100"/>
      <c r="AC86" s="100"/>
      <c r="AD86" s="101"/>
    </row>
    <row r="87" spans="2:30" x14ac:dyDescent="0.25">
      <c r="B87" s="98"/>
      <c r="C87" s="100" t="str">
        <f>'Summary tables'!C13</f>
        <v>D1. National laboratory systems</v>
      </c>
      <c r="D87" s="102">
        <f>VLOOKUP(Graphiques!C87,Total,8,FALSE)</f>
        <v>228600</v>
      </c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1"/>
      <c r="Q87" s="98"/>
      <c r="R87" s="100" t="str">
        <f>'Summary tables'!C43</f>
        <v>Communication</v>
      </c>
      <c r="S87" s="102">
        <f>'Summary tables'!I43</f>
        <v>6000</v>
      </c>
      <c r="T87" s="100"/>
      <c r="U87" s="100"/>
      <c r="V87" s="100"/>
      <c r="W87" s="100"/>
      <c r="X87" s="100"/>
      <c r="Y87" s="100"/>
      <c r="Z87" s="100"/>
      <c r="AA87" s="100"/>
      <c r="AB87" s="100"/>
      <c r="AC87" s="100"/>
      <c r="AD87" s="101"/>
    </row>
    <row r="88" spans="2:30" x14ac:dyDescent="0.25">
      <c r="B88" s="98"/>
      <c r="C88" s="100" t="str">
        <f>'Summary tables'!C14</f>
        <v>D2. Surveillance</v>
      </c>
      <c r="D88" s="102">
        <f>VLOOKUP(Graphiques!C88,Total,8,FALSE)</f>
        <v>42500</v>
      </c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1"/>
      <c r="Q88" s="98"/>
      <c r="R88" s="100" t="str">
        <f>'Summary tables'!C44</f>
        <v>Construction</v>
      </c>
      <c r="S88" s="102">
        <f>'Summary tables'!I44</f>
        <v>2000000</v>
      </c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1"/>
    </row>
    <row r="89" spans="2:30" x14ac:dyDescent="0.25">
      <c r="B89" s="98"/>
      <c r="C89" s="100" t="str">
        <f>'Summary tables'!C15</f>
        <v>D3. Human resources</v>
      </c>
      <c r="D89" s="102">
        <f>VLOOKUP(Graphiques!C89,Total,8,FALSE)</f>
        <v>18684000</v>
      </c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1"/>
      <c r="Q89" s="98"/>
      <c r="R89" s="100" t="str">
        <f>'Summary tables'!C45</f>
        <v>Consultancy</v>
      </c>
      <c r="S89" s="102">
        <f>'Summary tables'!I45</f>
        <v>907800</v>
      </c>
      <c r="T89" s="100"/>
      <c r="U89" s="100"/>
      <c r="V89" s="100"/>
      <c r="W89" s="100"/>
      <c r="X89" s="100"/>
      <c r="Y89" s="100"/>
      <c r="Z89" s="100"/>
      <c r="AA89" s="100"/>
      <c r="AB89" s="100"/>
      <c r="AC89" s="100"/>
      <c r="AD89" s="101"/>
    </row>
    <row r="90" spans="2:30" x14ac:dyDescent="0.25">
      <c r="B90" s="98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1"/>
      <c r="Q90" s="98"/>
      <c r="R90" s="100" t="str">
        <f>'Summary tables'!C46</f>
        <v>Evaluation</v>
      </c>
      <c r="S90" s="102">
        <f>'Summary tables'!I46</f>
        <v>88900</v>
      </c>
      <c r="T90" s="100"/>
      <c r="U90" s="100"/>
      <c r="V90" s="100"/>
      <c r="W90" s="100"/>
      <c r="X90" s="100"/>
      <c r="Y90" s="100"/>
      <c r="Z90" s="100"/>
      <c r="AA90" s="100"/>
      <c r="AB90" s="100"/>
      <c r="AC90" s="100"/>
      <c r="AD90" s="101"/>
    </row>
    <row r="91" spans="2:30" x14ac:dyDescent="0.25">
      <c r="B91" s="98"/>
      <c r="C91" s="100" t="s">
        <v>101</v>
      </c>
      <c r="D91" s="103">
        <f>SUM(D86:D89)</f>
        <v>19042100</v>
      </c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1"/>
      <c r="Q91" s="98"/>
      <c r="R91" s="100" t="str">
        <f>'Summary tables'!C47</f>
        <v>Field visit</v>
      </c>
      <c r="S91" s="102">
        <f>'Summary tables'!I47</f>
        <v>88200</v>
      </c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101"/>
    </row>
    <row r="92" spans="2:30" ht="21" x14ac:dyDescent="0.25">
      <c r="B92" s="98"/>
      <c r="C92" s="100"/>
      <c r="D92" s="109" t="str">
        <f>IF(ISBLANK('Basic Input for Tool'!$C$10),"",'Basic Input for Tool'!$C$10)</f>
        <v/>
      </c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1"/>
      <c r="Q92" s="98"/>
      <c r="R92" s="100" t="str">
        <f>'Summary tables'!C48</f>
        <v>Human resources</v>
      </c>
      <c r="S92" s="102">
        <f>'Summary tables'!I48</f>
        <v>131544000</v>
      </c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1"/>
    </row>
    <row r="93" spans="2:30" x14ac:dyDescent="0.25">
      <c r="B93" s="98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1"/>
      <c r="Q93" s="98"/>
      <c r="R93" s="100" t="str">
        <f>'Summary tables'!C49</f>
        <v>Infrastructure</v>
      </c>
      <c r="S93" s="102">
        <f>'Summary tables'!I49</f>
        <v>1085000</v>
      </c>
      <c r="T93" s="100"/>
      <c r="U93" s="100"/>
      <c r="V93" s="100"/>
      <c r="W93" s="100"/>
      <c r="X93" s="100"/>
      <c r="Y93" s="100"/>
      <c r="Z93" s="100"/>
      <c r="AA93" s="100"/>
      <c r="AB93" s="100"/>
      <c r="AC93" s="100"/>
      <c r="AD93" s="101"/>
    </row>
    <row r="94" spans="2:30" x14ac:dyDescent="0.25">
      <c r="B94" s="98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1"/>
      <c r="Q94" s="98"/>
      <c r="R94" s="100" t="str">
        <f>'Summary tables'!C50</f>
        <v>Document reproduction/printing</v>
      </c>
      <c r="S94" s="102">
        <f>'Summary tables'!I50</f>
        <v>2500</v>
      </c>
      <c r="T94" s="100"/>
      <c r="U94" s="100"/>
      <c r="V94" s="100"/>
      <c r="W94" s="100"/>
      <c r="X94" s="100"/>
      <c r="Y94" s="100"/>
      <c r="Z94" s="100"/>
      <c r="AA94" s="100"/>
      <c r="AB94" s="100"/>
      <c r="AC94" s="100"/>
      <c r="AD94" s="101"/>
    </row>
    <row r="95" spans="2:30" x14ac:dyDescent="0.25">
      <c r="B95" s="98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1"/>
      <c r="Q95" s="98"/>
      <c r="R95" s="100" t="str">
        <f>'Summary tables'!C51</f>
        <v>Procurement</v>
      </c>
      <c r="S95" s="102">
        <f>'Summary tables'!I51</f>
        <v>1112000</v>
      </c>
      <c r="T95" s="100"/>
      <c r="U95" s="100"/>
      <c r="V95" s="100"/>
      <c r="W95" s="100"/>
      <c r="X95" s="100"/>
      <c r="Y95" s="100"/>
      <c r="Z95" s="100"/>
      <c r="AA95" s="100"/>
      <c r="AB95" s="100"/>
      <c r="AC95" s="100"/>
      <c r="AD95" s="101"/>
    </row>
    <row r="96" spans="2:30" x14ac:dyDescent="0.25">
      <c r="B96" s="98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1"/>
      <c r="Q96" s="98"/>
      <c r="R96" s="100" t="str">
        <f>'Summary tables'!C57</f>
        <v>Other</v>
      </c>
      <c r="S96" s="102">
        <f>'Summary tables'!I57</f>
        <v>0</v>
      </c>
      <c r="T96" s="100"/>
      <c r="U96" s="100"/>
      <c r="V96" s="100"/>
      <c r="W96" s="100"/>
      <c r="X96" s="100"/>
      <c r="Y96" s="100"/>
      <c r="Z96" s="100"/>
      <c r="AA96" s="100"/>
      <c r="AB96" s="100"/>
      <c r="AC96" s="100"/>
      <c r="AD96" s="101"/>
    </row>
    <row r="97" spans="2:30" x14ac:dyDescent="0.25">
      <c r="B97" s="98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1"/>
      <c r="Q97" s="98"/>
      <c r="R97" s="100" t="str">
        <f>'Summary tables'!C58</f>
        <v>Other 2</v>
      </c>
      <c r="S97" s="102">
        <f>'Summary tables'!I58</f>
        <v>0</v>
      </c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1"/>
    </row>
    <row r="98" spans="2:30" ht="15.75" thickBot="1" x14ac:dyDescent="0.3">
      <c r="B98" s="105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7"/>
      <c r="Q98" s="98"/>
      <c r="R98" s="100" t="str">
        <f>'Summary tables'!C59</f>
        <v>Other 3</v>
      </c>
      <c r="S98" s="102">
        <f>'Summary tables'!I59</f>
        <v>0</v>
      </c>
      <c r="T98" s="100"/>
      <c r="U98" s="100"/>
      <c r="V98" s="100"/>
      <c r="W98" s="100"/>
      <c r="X98" s="100"/>
      <c r="Y98" s="100"/>
      <c r="Z98" s="100"/>
      <c r="AA98" s="100"/>
      <c r="AB98" s="100"/>
      <c r="AC98" s="100"/>
      <c r="AD98" s="101"/>
    </row>
    <row r="99" spans="2:30" ht="15.75" thickBot="1" x14ac:dyDescent="0.3">
      <c r="Q99" s="98"/>
      <c r="R99" s="100" t="str">
        <f>'Summary tables'!C60</f>
        <v>Other 4</v>
      </c>
      <c r="S99" s="102">
        <f>'Summary tables'!I60</f>
        <v>0</v>
      </c>
      <c r="T99" s="100"/>
      <c r="U99" s="100"/>
      <c r="V99" s="100"/>
      <c r="W99" s="100"/>
      <c r="X99" s="100"/>
      <c r="Y99" s="100"/>
      <c r="Z99" s="100"/>
      <c r="AA99" s="100"/>
      <c r="AB99" s="100"/>
      <c r="AC99" s="100"/>
      <c r="AD99" s="101"/>
    </row>
    <row r="100" spans="2:30" x14ac:dyDescent="0.25">
      <c r="B100" s="95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7"/>
      <c r="Q100" s="98"/>
      <c r="R100" s="100" t="str">
        <f>'Summary tables'!C61</f>
        <v>Other 5</v>
      </c>
      <c r="S100" s="102">
        <f>'Summary tables'!I61</f>
        <v>0</v>
      </c>
      <c r="T100" s="100"/>
      <c r="U100" s="100"/>
      <c r="V100" s="100"/>
      <c r="W100" s="100"/>
      <c r="X100" s="100"/>
      <c r="Y100" s="100"/>
      <c r="Z100" s="100"/>
      <c r="AA100" s="100"/>
      <c r="AB100" s="100"/>
      <c r="AC100" s="100"/>
      <c r="AD100" s="101"/>
    </row>
    <row r="101" spans="2:30" ht="21" x14ac:dyDescent="0.35">
      <c r="B101" s="98"/>
      <c r="C101" s="99" t="s">
        <v>713</v>
      </c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1"/>
      <c r="Q101" s="98"/>
      <c r="R101" s="104"/>
      <c r="S101" s="100"/>
      <c r="T101" s="100"/>
      <c r="U101" s="100"/>
      <c r="V101" s="100"/>
      <c r="W101" s="100"/>
      <c r="X101" s="100"/>
      <c r="Y101" s="100"/>
      <c r="Z101" s="100"/>
      <c r="AA101" s="100"/>
      <c r="AB101" s="100"/>
      <c r="AC101" s="100"/>
      <c r="AD101" s="101"/>
    </row>
    <row r="102" spans="2:30" x14ac:dyDescent="0.25">
      <c r="B102" s="98"/>
      <c r="C102" s="100" t="str">
        <f>'Summary tables'!C16</f>
        <v>R1. Health emergency management</v>
      </c>
      <c r="D102" s="102">
        <f>VLOOKUP(Graphiques!C102,Total,8,FALSE)</f>
        <v>34560000</v>
      </c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1"/>
      <c r="Q102" s="98"/>
      <c r="R102" s="100" t="str">
        <f>'Summary tables'!C62</f>
        <v>Total</v>
      </c>
      <c r="S102" s="102">
        <f>'Summary tables'!I62</f>
        <v>139400750</v>
      </c>
      <c r="T102" s="100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101"/>
    </row>
    <row r="103" spans="2:30" x14ac:dyDescent="0.25">
      <c r="B103" s="98"/>
      <c r="C103" s="100" t="str">
        <f>'Summary tables'!C17</f>
        <v>R2. Linking public health and security authorities</v>
      </c>
      <c r="D103" s="102">
        <f>VLOOKUP(Graphiques!C103,Total,8,FALSE)</f>
        <v>160000</v>
      </c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1"/>
      <c r="Q103" s="98"/>
      <c r="R103" s="100"/>
      <c r="S103" s="100"/>
      <c r="T103" s="100"/>
      <c r="U103" s="100"/>
      <c r="V103" s="100"/>
      <c r="W103" s="100"/>
      <c r="X103" s="100"/>
      <c r="Y103" s="100"/>
      <c r="Z103" s="100"/>
      <c r="AA103" s="100"/>
      <c r="AB103" s="100"/>
      <c r="AC103" s="100"/>
      <c r="AD103" s="101"/>
    </row>
    <row r="104" spans="2:30" x14ac:dyDescent="0.25">
      <c r="B104" s="98"/>
      <c r="C104" s="100" t="str">
        <f>'Summary tables'!C18</f>
        <v>R3. Health services provision</v>
      </c>
      <c r="D104" s="102">
        <f>VLOOKUP(Graphiques!C104,Total,8,FALSE)</f>
        <v>972000</v>
      </c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1"/>
      <c r="Q104" s="98"/>
      <c r="R104" s="100"/>
      <c r="S104" s="100"/>
      <c r="T104" s="100"/>
      <c r="U104" s="100"/>
      <c r="V104" s="100"/>
      <c r="W104" s="100"/>
      <c r="X104" s="100"/>
      <c r="Y104" s="100"/>
      <c r="Z104" s="100"/>
      <c r="AA104" s="100"/>
      <c r="AB104" s="100"/>
      <c r="AC104" s="100"/>
      <c r="AD104" s="101"/>
    </row>
    <row r="105" spans="2:30" x14ac:dyDescent="0.25">
      <c r="B105" s="98"/>
      <c r="C105" s="100" t="str">
        <f>'Summary tables'!C19</f>
        <v>R4. Infection prevention and control (IPC)</v>
      </c>
      <c r="D105" s="102">
        <f>VLOOKUP(Graphiques!C105,Total,8,FALSE)</f>
        <v>8160000</v>
      </c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1"/>
      <c r="Q105" s="98"/>
      <c r="R105" s="100"/>
      <c r="S105" s="100"/>
      <c r="T105" s="100"/>
      <c r="U105" s="100"/>
      <c r="V105" s="100"/>
      <c r="W105" s="100"/>
      <c r="X105" s="100"/>
      <c r="Y105" s="100"/>
      <c r="Z105" s="100"/>
      <c r="AA105" s="100"/>
      <c r="AB105" s="100"/>
      <c r="AC105" s="100"/>
      <c r="AD105" s="101"/>
    </row>
    <row r="106" spans="2:30" x14ac:dyDescent="0.25">
      <c r="B106" s="98"/>
      <c r="C106" s="100" t="str">
        <f>'Summary tables'!C20</f>
        <v>R5. Risk communication and community engagement (RCCE)</v>
      </c>
      <c r="D106" s="102">
        <f>VLOOKUP(Graphiques!C106,Total,8,FALSE)</f>
        <v>154150</v>
      </c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1"/>
      <c r="Q106" s="98"/>
      <c r="R106" s="100"/>
      <c r="S106" s="100"/>
      <c r="T106" s="100"/>
      <c r="U106" s="100"/>
      <c r="V106" s="100"/>
      <c r="W106" s="100"/>
      <c r="X106" s="100"/>
      <c r="Y106" s="100"/>
      <c r="Z106" s="100"/>
      <c r="AA106" s="100"/>
      <c r="AB106" s="100"/>
      <c r="AC106" s="100"/>
      <c r="AD106" s="101"/>
    </row>
    <row r="107" spans="2:30" ht="15.75" thickBot="1" x14ac:dyDescent="0.3">
      <c r="B107" s="98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1"/>
      <c r="Q107" s="105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7"/>
    </row>
    <row r="108" spans="2:30" ht="15.75" thickBot="1" x14ac:dyDescent="0.3">
      <c r="B108" s="98"/>
      <c r="C108" s="100" t="s">
        <v>101</v>
      </c>
      <c r="D108" s="103">
        <f>SUM(D102:D106)</f>
        <v>44006150</v>
      </c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1"/>
    </row>
    <row r="109" spans="2:30" ht="21" x14ac:dyDescent="0.25">
      <c r="B109" s="98"/>
      <c r="C109" s="100"/>
      <c r="D109" s="109" t="str">
        <f>IF(ISBLANK('Basic Input for Tool'!$C$10),"",'Basic Input for Tool'!$C$10)</f>
        <v/>
      </c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1"/>
      <c r="Q109" s="95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7"/>
    </row>
    <row r="110" spans="2:30" x14ac:dyDescent="0.25">
      <c r="B110" s="98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1"/>
      <c r="Q110" s="98"/>
      <c r="R110" s="99" t="s">
        <v>715</v>
      </c>
      <c r="S110" s="99" t="str">
        <f>'Basic Input for Tool'!$C$8 &amp; " year total"</f>
        <v>5 year total</v>
      </c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101"/>
    </row>
    <row r="111" spans="2:30" x14ac:dyDescent="0.25">
      <c r="B111" s="98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1"/>
      <c r="Q111" s="98"/>
      <c r="R111" s="100"/>
      <c r="S111" s="102"/>
      <c r="T111" s="100"/>
      <c r="U111" s="100"/>
      <c r="V111" s="100"/>
      <c r="W111" s="100"/>
      <c r="X111" s="100"/>
      <c r="Y111" s="100"/>
      <c r="Z111" s="100"/>
      <c r="AA111" s="100"/>
      <c r="AB111" s="100"/>
      <c r="AC111" s="100"/>
      <c r="AD111" s="101"/>
    </row>
    <row r="112" spans="2:30" x14ac:dyDescent="0.25">
      <c r="B112" s="98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1"/>
      <c r="Q112" s="98"/>
      <c r="R112" s="100" t="str">
        <f>'Summary tables'!C65</f>
        <v>Capital</v>
      </c>
      <c r="S112" s="102">
        <f>'Summary tables'!I65</f>
        <v>14854950</v>
      </c>
      <c r="T112" s="100"/>
      <c r="U112" s="100"/>
      <c r="V112" s="100"/>
      <c r="W112" s="100"/>
      <c r="X112" s="100"/>
      <c r="Y112" s="100"/>
      <c r="Z112" s="100"/>
      <c r="AA112" s="100"/>
      <c r="AB112" s="100"/>
      <c r="AC112" s="100"/>
      <c r="AD112" s="101"/>
    </row>
    <row r="113" spans="2:30" x14ac:dyDescent="0.25">
      <c r="B113" s="98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1"/>
      <c r="Q113" s="98"/>
      <c r="R113" s="100" t="str">
        <f>'Summary tables'!C66</f>
        <v>Recurrent</v>
      </c>
      <c r="S113" s="102">
        <f>'Summary tables'!I66</f>
        <v>124731450</v>
      </c>
      <c r="T113" s="100"/>
      <c r="U113" s="100"/>
      <c r="V113" s="100"/>
      <c r="W113" s="100"/>
      <c r="X113" s="100"/>
      <c r="Y113" s="100"/>
      <c r="Z113" s="100"/>
      <c r="AA113" s="100"/>
      <c r="AB113" s="100"/>
      <c r="AC113" s="100"/>
      <c r="AD113" s="101"/>
    </row>
    <row r="114" spans="2:30" ht="15.75" thickBot="1" x14ac:dyDescent="0.3">
      <c r="B114" s="105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7"/>
      <c r="Q114" s="98"/>
      <c r="R114" s="100" t="str">
        <f>'Summary tables'!C67</f>
        <v>Other 1</v>
      </c>
      <c r="S114" s="102">
        <f>'Summary tables'!I67</f>
        <v>0</v>
      </c>
      <c r="T114" s="100"/>
      <c r="U114" s="100"/>
      <c r="V114" s="100"/>
      <c r="W114" s="100"/>
      <c r="X114" s="100"/>
      <c r="Y114" s="100"/>
      <c r="Z114" s="100"/>
      <c r="AA114" s="100"/>
      <c r="AB114" s="100"/>
      <c r="AC114" s="100"/>
      <c r="AD114" s="101"/>
    </row>
    <row r="115" spans="2:30" ht="15.75" thickBot="1" x14ac:dyDescent="0.3">
      <c r="Q115" s="98"/>
      <c r="R115" s="100" t="str">
        <f>'Summary tables'!C68</f>
        <v>Other 2</v>
      </c>
      <c r="S115" s="102">
        <f>'Summary tables'!I68</f>
        <v>0</v>
      </c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1"/>
    </row>
    <row r="116" spans="2:30" x14ac:dyDescent="0.25">
      <c r="B116" s="95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7"/>
      <c r="Q116" s="98"/>
      <c r="R116" s="100">
        <f>'Summary tables'!C69</f>
        <v>0</v>
      </c>
      <c r="S116" s="102">
        <f>'Summary tables'!I69</f>
        <v>0</v>
      </c>
      <c r="T116" s="100"/>
      <c r="U116" s="100"/>
      <c r="V116" s="100"/>
      <c r="W116" s="100"/>
      <c r="X116" s="100"/>
      <c r="Y116" s="100"/>
      <c r="Z116" s="100"/>
      <c r="AA116" s="100"/>
      <c r="AB116" s="100"/>
      <c r="AC116" s="100"/>
      <c r="AD116" s="101"/>
    </row>
    <row r="117" spans="2:30" x14ac:dyDescent="0.25">
      <c r="B117" s="98"/>
      <c r="C117" s="99" t="s">
        <v>64</v>
      </c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1"/>
      <c r="Q117" s="98"/>
      <c r="R117" s="100">
        <f>'Summary tables'!C70</f>
        <v>0</v>
      </c>
      <c r="S117" s="102">
        <f>'Summary tables'!I70</f>
        <v>0</v>
      </c>
      <c r="T117" s="100"/>
      <c r="U117" s="100"/>
      <c r="V117" s="100"/>
      <c r="W117" s="100"/>
      <c r="X117" s="100"/>
      <c r="Y117" s="100"/>
      <c r="Z117" s="100"/>
      <c r="AA117" s="100"/>
      <c r="AB117" s="100"/>
      <c r="AC117" s="100"/>
      <c r="AD117" s="101"/>
    </row>
    <row r="118" spans="2:30" x14ac:dyDescent="0.25">
      <c r="B118" s="98"/>
      <c r="C118" s="100" t="str">
        <f>'Summary tables'!C21</f>
        <v>PoE: Points of entry and border health</v>
      </c>
      <c r="D118" s="102">
        <f>VLOOKUP(Graphiques!C118,Total,8,FALSE)</f>
        <v>81500</v>
      </c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1"/>
      <c r="Q118" s="98"/>
      <c r="R118" s="100">
        <f>'Summary tables'!C71</f>
        <v>0</v>
      </c>
      <c r="S118" s="102">
        <f>'Summary tables'!I71</f>
        <v>0</v>
      </c>
      <c r="T118" s="100"/>
      <c r="U118" s="100"/>
      <c r="V118" s="100"/>
      <c r="W118" s="100"/>
      <c r="X118" s="100"/>
      <c r="Y118" s="100"/>
      <c r="Z118" s="100"/>
      <c r="AA118" s="100"/>
      <c r="AB118" s="100"/>
      <c r="AC118" s="100"/>
      <c r="AD118" s="101"/>
    </row>
    <row r="119" spans="2:30" x14ac:dyDescent="0.25">
      <c r="B119" s="98"/>
      <c r="C119" s="100" t="str">
        <f>'Summary tables'!C22</f>
        <v>CE. Chemical events</v>
      </c>
      <c r="D119" s="102">
        <f>VLOOKUP(Graphiques!C119,Total,8,FALSE)</f>
        <v>50000</v>
      </c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1"/>
      <c r="Q119" s="98"/>
      <c r="R119" s="100">
        <f>'Summary tables'!C72</f>
        <v>0</v>
      </c>
      <c r="S119" s="102">
        <f>'Summary tables'!I72</f>
        <v>0</v>
      </c>
      <c r="T119" s="100"/>
      <c r="U119" s="100"/>
      <c r="V119" s="100"/>
      <c r="W119" s="100"/>
      <c r="X119" s="100"/>
      <c r="Y119" s="100"/>
      <c r="Z119" s="100"/>
      <c r="AA119" s="100"/>
      <c r="AB119" s="100"/>
      <c r="AC119" s="100"/>
      <c r="AD119" s="101"/>
    </row>
    <row r="120" spans="2:30" x14ac:dyDescent="0.25">
      <c r="B120" s="98"/>
      <c r="C120" s="100" t="str">
        <f>'Summary tables'!C23</f>
        <v>RE. Radiation emergencies</v>
      </c>
      <c r="D120" s="102">
        <f>VLOOKUP(Graphiques!C120,Total,8,FALSE)</f>
        <v>356000</v>
      </c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1"/>
      <c r="Q120" s="98"/>
      <c r="R120" s="100">
        <f>'Summary tables'!C73</f>
        <v>0</v>
      </c>
      <c r="S120" s="102">
        <f>'Summary tables'!I73</f>
        <v>0</v>
      </c>
      <c r="T120" s="100"/>
      <c r="U120" s="100"/>
      <c r="V120" s="100"/>
      <c r="W120" s="100"/>
      <c r="X120" s="100"/>
      <c r="Y120" s="100"/>
      <c r="Z120" s="100"/>
      <c r="AA120" s="100"/>
      <c r="AB120" s="100"/>
      <c r="AC120" s="100"/>
      <c r="AD120" s="101"/>
    </row>
    <row r="121" spans="2:30" x14ac:dyDescent="0.25">
      <c r="B121" s="98"/>
      <c r="C121" s="100" t="str">
        <f>'Summary tables'!C24</f>
        <v>Other Technical/Focus Area</v>
      </c>
      <c r="D121" s="102">
        <f>VLOOKUP(Graphiques!C121,Total,8,FALSE)</f>
        <v>0</v>
      </c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1"/>
      <c r="Q121" s="98"/>
      <c r="R121" s="100">
        <f>'Summary tables'!C74</f>
        <v>0</v>
      </c>
      <c r="S121" s="102">
        <f>'Summary tables'!I74</f>
        <v>0</v>
      </c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1"/>
    </row>
    <row r="122" spans="2:30" x14ac:dyDescent="0.25">
      <c r="B122" s="98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1"/>
      <c r="Q122" s="98"/>
      <c r="R122" s="100"/>
      <c r="S122" s="102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1"/>
    </row>
    <row r="123" spans="2:30" x14ac:dyDescent="0.25">
      <c r="B123" s="98"/>
      <c r="C123" s="100" t="s">
        <v>101</v>
      </c>
      <c r="D123" s="103">
        <f>SUM(D118:D120)</f>
        <v>487500</v>
      </c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1"/>
      <c r="Q123" s="98"/>
      <c r="R123" s="100" t="str">
        <f>'Summary tables'!C75</f>
        <v>Total</v>
      </c>
      <c r="S123" s="102">
        <f>'Summary tables'!I75</f>
        <v>139586400</v>
      </c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1"/>
    </row>
    <row r="124" spans="2:30" ht="21" x14ac:dyDescent="0.25">
      <c r="B124" s="98"/>
      <c r="C124" s="100"/>
      <c r="D124" s="109" t="str">
        <f>IF(ISBLANK('Basic Input for Tool'!$C$10),"",'Basic Input for Tool'!$C$10)</f>
        <v/>
      </c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1"/>
      <c r="Q124" s="98"/>
      <c r="R124" s="100"/>
      <c r="S124" s="102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1"/>
    </row>
    <row r="125" spans="2:30" x14ac:dyDescent="0.25">
      <c r="B125" s="98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1"/>
      <c r="Q125" s="98"/>
      <c r="R125" s="100"/>
      <c r="S125" s="102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1"/>
    </row>
    <row r="126" spans="2:30" x14ac:dyDescent="0.25">
      <c r="B126" s="98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1"/>
      <c r="Q126" s="98"/>
      <c r="R126" s="100"/>
      <c r="S126" s="102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1"/>
    </row>
    <row r="127" spans="2:30" x14ac:dyDescent="0.25">
      <c r="B127" s="98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1"/>
      <c r="Q127" s="98"/>
      <c r="R127" s="100"/>
      <c r="S127" s="102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1"/>
    </row>
    <row r="128" spans="2:30" x14ac:dyDescent="0.25">
      <c r="B128" s="98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1"/>
      <c r="Q128" s="98"/>
      <c r="R128" s="100"/>
      <c r="S128" s="102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1"/>
    </row>
    <row r="129" spans="2:30" x14ac:dyDescent="0.25">
      <c r="B129" s="98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1"/>
      <c r="Q129" s="98"/>
      <c r="R129" s="100"/>
      <c r="S129" s="102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1"/>
    </row>
    <row r="130" spans="2:30" ht="21.75" thickBot="1" x14ac:dyDescent="0.4">
      <c r="B130" s="105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7"/>
      <c r="Q130" s="98"/>
      <c r="R130" s="104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1"/>
    </row>
    <row r="131" spans="2:30" x14ac:dyDescent="0.25">
      <c r="Q131" s="98"/>
      <c r="R131" s="100"/>
      <c r="S131" s="102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1"/>
    </row>
    <row r="132" spans="2:30" x14ac:dyDescent="0.25">
      <c r="Q132" s="98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1"/>
    </row>
    <row r="133" spans="2:30" x14ac:dyDescent="0.25">
      <c r="Q133" s="98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1"/>
    </row>
    <row r="134" spans="2:30" x14ac:dyDescent="0.25">
      <c r="Q134" s="98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1"/>
    </row>
    <row r="135" spans="2:30" x14ac:dyDescent="0.25">
      <c r="Q135" s="98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1"/>
    </row>
    <row r="136" spans="2:30" ht="15.75" thickBot="1" x14ac:dyDescent="0.3">
      <c r="Q136" s="105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7"/>
    </row>
  </sheetData>
  <sortState xmlns:xlrd2="http://schemas.microsoft.com/office/spreadsheetml/2017/richdata2" ref="C118:C120">
    <sortCondition ref="C118"/>
  </sortState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29698" r:id="rId4" name="CommandButton1">
          <controlPr defaultSize="0" autoLine="0" autoPict="0" r:id="rId5">
            <anchor moveWithCells="1">
              <from>
                <xdr:col>15</xdr:col>
                <xdr:colOff>609600</xdr:colOff>
                <xdr:row>2</xdr:row>
                <xdr:rowOff>0</xdr:rowOff>
              </from>
              <to>
                <xdr:col>17</xdr:col>
                <xdr:colOff>1323975</xdr:colOff>
                <xdr:row>3</xdr:row>
                <xdr:rowOff>180975</xdr:rowOff>
              </to>
            </anchor>
          </controlPr>
        </control>
      </mc:Choice>
      <mc:Fallback>
        <control shapeId="29698" r:id="rId4" name="CommandButton1"/>
      </mc:Fallback>
    </mc:AlternateContent>
  </control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/>
  <dimension ref="A1:N14"/>
  <sheetViews>
    <sheetView zoomScale="90" zoomScaleNormal="90" workbookViewId="0">
      <selection activeCell="D1" sqref="D1"/>
    </sheetView>
  </sheetViews>
  <sheetFormatPr defaultColWidth="10" defaultRowHeight="15" x14ac:dyDescent="0.25"/>
  <cols>
    <col min="3" max="3" width="12.85546875" customWidth="1"/>
    <col min="4" max="4" width="16.140625" customWidth="1"/>
    <col min="5" max="5" width="20.140625" customWidth="1"/>
    <col min="6" max="6" width="25.140625" customWidth="1"/>
    <col min="7" max="7" width="22" customWidth="1"/>
    <col min="8" max="9" width="23.140625" customWidth="1"/>
    <col min="10" max="10" width="20.42578125" customWidth="1"/>
    <col min="11" max="11" width="17.5703125" customWidth="1"/>
    <col min="12" max="13" width="16.140625" customWidth="1"/>
  </cols>
  <sheetData>
    <row r="1" spans="1:14" ht="46.5" customHeight="1" x14ac:dyDescent="0.25"/>
    <row r="2" spans="1:14" s="44" customFormat="1" ht="94.5" customHeight="1" x14ac:dyDescent="0.25">
      <c r="A2" s="140" t="s">
        <v>61</v>
      </c>
      <c r="B2" s="44" t="s">
        <v>601</v>
      </c>
      <c r="C2" s="44" t="s">
        <v>602</v>
      </c>
      <c r="D2" s="44" t="s">
        <v>603</v>
      </c>
      <c r="E2" s="44" t="s">
        <v>604</v>
      </c>
      <c r="F2" s="44" t="s">
        <v>605</v>
      </c>
      <c r="G2" s="44" t="s">
        <v>606</v>
      </c>
      <c r="H2" s="44" t="s">
        <v>607</v>
      </c>
      <c r="I2" s="44" t="s">
        <v>608</v>
      </c>
      <c r="J2" s="44" t="s">
        <v>609</v>
      </c>
      <c r="K2" s="44" t="s">
        <v>610</v>
      </c>
      <c r="L2" s="44" t="s">
        <v>611</v>
      </c>
      <c r="M2" s="44" t="s">
        <v>612</v>
      </c>
      <c r="N2" s="44" t="s">
        <v>613</v>
      </c>
    </row>
    <row r="3" spans="1:14" x14ac:dyDescent="0.25">
      <c r="A3" s="143"/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206"/>
    </row>
    <row r="4" spans="1:14" ht="15.75" x14ac:dyDescent="0.25">
      <c r="A4" s="143"/>
      <c r="B4" s="143"/>
      <c r="C4" s="48"/>
      <c r="D4" s="48"/>
      <c r="E4" s="48"/>
      <c r="F4" s="48"/>
      <c r="G4" s="48"/>
      <c r="H4" s="48"/>
      <c r="I4" s="48"/>
      <c r="J4" s="49"/>
      <c r="K4" s="47"/>
      <c r="L4" s="49"/>
      <c r="M4" s="49"/>
      <c r="N4" s="110"/>
    </row>
    <row r="5" spans="1:14" ht="15.75" x14ac:dyDescent="0.25">
      <c r="A5" s="143"/>
      <c r="B5" s="143"/>
      <c r="C5" s="48"/>
      <c r="D5" s="48"/>
      <c r="E5" s="48"/>
      <c r="F5" s="48"/>
      <c r="G5" s="48"/>
      <c r="H5" s="48"/>
      <c r="I5" s="48"/>
      <c r="J5" s="49"/>
      <c r="K5" s="47"/>
      <c r="L5" s="49"/>
      <c r="M5" s="49"/>
      <c r="N5" s="110"/>
    </row>
    <row r="6" spans="1:14" ht="15.75" x14ac:dyDescent="0.25">
      <c r="A6" s="143"/>
      <c r="B6" s="143"/>
      <c r="C6" s="48"/>
      <c r="D6" s="48"/>
      <c r="E6" s="48"/>
      <c r="F6" s="48"/>
      <c r="G6" s="48"/>
      <c r="H6" s="48"/>
      <c r="I6" s="48"/>
      <c r="J6" s="49"/>
      <c r="K6" s="47"/>
      <c r="L6" s="49"/>
      <c r="M6" s="49"/>
      <c r="N6" s="110"/>
    </row>
    <row r="7" spans="1:14" ht="15.75" x14ac:dyDescent="0.25">
      <c r="A7" s="143"/>
      <c r="B7" s="143"/>
      <c r="C7" s="48"/>
      <c r="D7" s="48"/>
      <c r="E7" s="48"/>
      <c r="F7" s="48"/>
      <c r="G7" s="48"/>
      <c r="H7" s="48"/>
      <c r="I7" s="48"/>
      <c r="J7" s="49"/>
      <c r="K7" s="47"/>
      <c r="L7" s="49"/>
      <c r="M7" s="49"/>
      <c r="N7" s="110"/>
    </row>
    <row r="8" spans="1:14" ht="15.75" x14ac:dyDescent="0.25">
      <c r="A8" s="143"/>
      <c r="B8" s="143"/>
      <c r="C8" s="48"/>
      <c r="D8" s="48"/>
      <c r="E8" s="48"/>
      <c r="F8" s="48"/>
      <c r="G8" s="48"/>
      <c r="H8" s="48"/>
      <c r="I8" s="48"/>
      <c r="J8" s="49"/>
      <c r="K8" s="47"/>
      <c r="L8" s="49"/>
      <c r="M8" s="49"/>
      <c r="N8" s="110"/>
    </row>
    <row r="9" spans="1:14" ht="15.75" x14ac:dyDescent="0.25">
      <c r="A9" s="143"/>
      <c r="B9" s="143"/>
      <c r="C9" s="48"/>
      <c r="D9" s="48"/>
      <c r="E9" s="48"/>
      <c r="F9" s="48"/>
      <c r="G9" s="48"/>
      <c r="H9" s="48"/>
      <c r="I9" s="48"/>
      <c r="J9" s="49"/>
      <c r="K9" s="47"/>
      <c r="L9" s="49"/>
      <c r="M9" s="49"/>
      <c r="N9" s="110"/>
    </row>
    <row r="10" spans="1:14" ht="15.75" x14ac:dyDescent="0.25">
      <c r="A10" s="143"/>
      <c r="B10" s="143"/>
      <c r="C10" s="48"/>
      <c r="D10" s="48"/>
      <c r="E10" s="48"/>
      <c r="F10" s="48"/>
      <c r="G10" s="48"/>
      <c r="H10" s="48"/>
      <c r="I10" s="48"/>
      <c r="J10" s="49"/>
      <c r="K10" s="47"/>
      <c r="L10" s="49"/>
      <c r="M10" s="49"/>
      <c r="N10" s="110"/>
    </row>
    <row r="11" spans="1:14" ht="15.75" x14ac:dyDescent="0.25">
      <c r="A11" s="143"/>
      <c r="B11" s="143"/>
      <c r="C11" s="48"/>
      <c r="D11" s="48"/>
      <c r="E11" s="48"/>
      <c r="F11" s="48"/>
      <c r="G11" s="48"/>
      <c r="H11" s="48"/>
      <c r="I11" s="48"/>
      <c r="J11" s="49"/>
      <c r="K11" s="47"/>
      <c r="L11" s="49"/>
      <c r="M11" s="49"/>
      <c r="N11" s="110"/>
    </row>
    <row r="12" spans="1:14" ht="15.75" x14ac:dyDescent="0.25">
      <c r="A12" s="143"/>
      <c r="B12" s="143"/>
      <c r="C12" s="48"/>
      <c r="D12" s="48"/>
      <c r="E12" s="48"/>
      <c r="F12" s="48"/>
      <c r="G12" s="48"/>
      <c r="H12" s="48"/>
      <c r="I12" s="48"/>
      <c r="J12" s="49"/>
      <c r="K12" s="47"/>
      <c r="L12" s="49"/>
      <c r="M12" s="49"/>
      <c r="N12" s="110"/>
    </row>
    <row r="13" spans="1:14" ht="15.75" x14ac:dyDescent="0.25">
      <c r="A13" s="143"/>
      <c r="B13" s="143"/>
      <c r="C13" s="48"/>
      <c r="D13" s="48"/>
      <c r="E13" s="48"/>
      <c r="F13" s="48"/>
      <c r="G13" s="48"/>
      <c r="H13" s="48"/>
      <c r="I13" s="48"/>
      <c r="J13" s="49"/>
      <c r="K13" s="47"/>
      <c r="L13" s="49"/>
      <c r="M13" s="49"/>
      <c r="N13" s="110"/>
    </row>
    <row r="14" spans="1:14" ht="15.75" x14ac:dyDescent="0.25">
      <c r="A14" s="143"/>
      <c r="B14" s="143"/>
      <c r="C14" s="48"/>
      <c r="D14" s="48"/>
      <c r="E14" s="48"/>
      <c r="F14" s="48"/>
      <c r="G14" s="48"/>
      <c r="H14" s="48"/>
      <c r="I14" s="48"/>
      <c r="J14" s="49"/>
      <c r="K14" s="47"/>
      <c r="L14" s="49"/>
      <c r="M14" s="49"/>
      <c r="N14" s="110"/>
    </row>
  </sheetData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35843" r:id="rId4" name="CommandButton1">
          <controlPr defaultSize="0" autoLine="0" autoPict="0" r:id="rId5">
            <anchor moveWithCells="1">
              <from>
                <xdr:col>0</xdr:col>
                <xdr:colOff>104775</xdr:colOff>
                <xdr:row>0</xdr:row>
                <xdr:rowOff>104775</xdr:rowOff>
              </from>
              <to>
                <xdr:col>2</xdr:col>
                <xdr:colOff>904875</xdr:colOff>
                <xdr:row>0</xdr:row>
                <xdr:rowOff>447675</xdr:rowOff>
              </to>
            </anchor>
          </controlPr>
        </control>
      </mc:Choice>
      <mc:Fallback>
        <control shapeId="35843" r:id="rId4" name="CommandButton1"/>
      </mc:Fallback>
    </mc:AlternateContent>
  </control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"/>
  <dimension ref="A1:Q17"/>
  <sheetViews>
    <sheetView zoomScale="90" zoomScaleNormal="90" workbookViewId="0">
      <selection activeCell="A3" sqref="A3:N3"/>
    </sheetView>
  </sheetViews>
  <sheetFormatPr defaultColWidth="9.140625" defaultRowHeight="15" x14ac:dyDescent="0.25"/>
  <cols>
    <col min="1" max="1" width="9.5703125" customWidth="1"/>
    <col min="2" max="2" width="10.5703125" customWidth="1"/>
    <col min="3" max="4" width="14.42578125" customWidth="1"/>
    <col min="5" max="5" width="16.42578125" customWidth="1"/>
    <col min="6" max="6" width="19.42578125" customWidth="1"/>
    <col min="7" max="7" width="16.42578125" customWidth="1"/>
    <col min="8" max="9" width="21.42578125" customWidth="1"/>
    <col min="10" max="10" width="23.42578125" customWidth="1"/>
    <col min="11" max="11" width="20" customWidth="1"/>
    <col min="12" max="13" width="14.42578125" customWidth="1"/>
    <col min="14" max="14" width="16.5703125" customWidth="1"/>
  </cols>
  <sheetData>
    <row r="1" spans="1:17" ht="46.5" customHeight="1" x14ac:dyDescent="0.25"/>
    <row r="2" spans="1:17" ht="94.5" x14ac:dyDescent="0.25">
      <c r="A2" s="44" t="s">
        <v>61</v>
      </c>
      <c r="B2" s="44" t="s">
        <v>601</v>
      </c>
      <c r="C2" s="44" t="s">
        <v>602</v>
      </c>
      <c r="D2" s="44" t="s">
        <v>603</v>
      </c>
      <c r="E2" s="44" t="s">
        <v>604</v>
      </c>
      <c r="F2" s="44" t="s">
        <v>605</v>
      </c>
      <c r="G2" s="44" t="s">
        <v>606</v>
      </c>
      <c r="H2" s="44" t="s">
        <v>607</v>
      </c>
      <c r="I2" s="44" t="s">
        <v>608</v>
      </c>
      <c r="J2" s="44" t="s">
        <v>609</v>
      </c>
      <c r="K2" s="44" t="s">
        <v>610</v>
      </c>
      <c r="L2" s="44" t="s">
        <v>611</v>
      </c>
      <c r="M2" s="44" t="s">
        <v>612</v>
      </c>
      <c r="N2" s="44" t="s">
        <v>722</v>
      </c>
      <c r="O2" s="44" t="s">
        <v>311</v>
      </c>
      <c r="P2" s="44" t="s">
        <v>312</v>
      </c>
      <c r="Q2" s="44" t="s">
        <v>102</v>
      </c>
    </row>
    <row r="3" spans="1:17" ht="47.25" x14ac:dyDescent="0.25">
      <c r="A3" s="143"/>
      <c r="B3" s="48"/>
      <c r="C3" s="48"/>
      <c r="D3" s="48"/>
      <c r="E3" s="48"/>
      <c r="F3" s="48" t="s">
        <v>831</v>
      </c>
      <c r="G3" s="48" t="s">
        <v>778</v>
      </c>
      <c r="H3" s="48" t="s">
        <v>32</v>
      </c>
      <c r="I3" s="48"/>
      <c r="J3" s="48"/>
      <c r="K3" s="48"/>
      <c r="L3" s="48" t="s">
        <v>725</v>
      </c>
      <c r="M3" s="48" t="s">
        <v>786</v>
      </c>
      <c r="N3" s="205" t="s">
        <v>832</v>
      </c>
      <c r="O3" s="15">
        <v>10</v>
      </c>
      <c r="P3" s="15">
        <v>5000</v>
      </c>
      <c r="Q3" s="15">
        <v>50000</v>
      </c>
    </row>
    <row r="4" spans="1:17" ht="15.75" x14ac:dyDescent="0.25">
      <c r="A4" s="47"/>
      <c r="B4" s="48"/>
      <c r="C4" s="48"/>
      <c r="D4" s="48"/>
      <c r="E4" s="48"/>
      <c r="F4" s="48"/>
      <c r="G4" s="48"/>
      <c r="H4" s="49"/>
      <c r="I4" s="49"/>
      <c r="J4" s="47"/>
      <c r="K4" s="49"/>
      <c r="L4" s="49"/>
      <c r="M4" s="49"/>
      <c r="N4" s="15"/>
      <c r="O4" s="15"/>
      <c r="P4" s="15"/>
      <c r="Q4" s="15"/>
    </row>
    <row r="5" spans="1:17" ht="15.75" x14ac:dyDescent="0.25">
      <c r="A5" s="47"/>
      <c r="B5" s="48"/>
      <c r="C5" s="48"/>
      <c r="D5" s="48"/>
      <c r="E5" s="48"/>
      <c r="F5" s="48"/>
      <c r="G5" s="48"/>
      <c r="H5" s="49"/>
      <c r="I5" s="49"/>
      <c r="J5" s="47"/>
      <c r="K5" s="49"/>
      <c r="L5" s="49"/>
      <c r="M5" s="49"/>
      <c r="N5" s="15"/>
      <c r="O5" s="15"/>
      <c r="P5" s="15"/>
      <c r="Q5" s="15"/>
    </row>
    <row r="6" spans="1:17" ht="15.75" x14ac:dyDescent="0.25">
      <c r="A6" s="47"/>
      <c r="B6" s="48"/>
      <c r="C6" s="48"/>
      <c r="D6" s="48"/>
      <c r="E6" s="48"/>
      <c r="F6" s="48"/>
      <c r="G6" s="48"/>
      <c r="H6" s="49"/>
      <c r="I6" s="49"/>
      <c r="J6" s="47"/>
      <c r="K6" s="49"/>
      <c r="L6" s="49"/>
      <c r="M6" s="49"/>
      <c r="N6" s="15"/>
      <c r="O6" s="15"/>
      <c r="P6" s="15"/>
      <c r="Q6" s="15"/>
    </row>
    <row r="7" spans="1:17" ht="15.75" x14ac:dyDescent="0.25">
      <c r="A7" s="47"/>
      <c r="B7" s="48"/>
      <c r="C7" s="48"/>
      <c r="D7" s="48"/>
      <c r="E7" s="48"/>
      <c r="F7" s="48"/>
      <c r="G7" s="48"/>
      <c r="H7" s="49"/>
      <c r="I7" s="49"/>
      <c r="J7" s="47"/>
      <c r="K7" s="49"/>
      <c r="L7" s="49"/>
      <c r="M7" s="49"/>
      <c r="N7" s="15"/>
      <c r="O7" s="15"/>
      <c r="P7" s="15"/>
      <c r="Q7" s="15"/>
    </row>
    <row r="8" spans="1:17" ht="15.75" x14ac:dyDescent="0.25">
      <c r="A8" s="47"/>
      <c r="B8" s="48"/>
      <c r="C8" s="48"/>
      <c r="D8" s="48"/>
      <c r="E8" s="48"/>
      <c r="F8" s="48"/>
      <c r="G8" s="48"/>
      <c r="H8" s="49"/>
      <c r="I8" s="49"/>
      <c r="J8" s="47"/>
      <c r="K8" s="49"/>
      <c r="L8" s="49"/>
      <c r="M8" s="49"/>
      <c r="N8" s="15"/>
      <c r="O8" s="15"/>
      <c r="P8" s="15"/>
      <c r="Q8" s="15"/>
    </row>
    <row r="9" spans="1:17" ht="15.75" x14ac:dyDescent="0.25">
      <c r="A9" s="143"/>
      <c r="B9" s="143"/>
      <c r="C9" s="48"/>
      <c r="D9" s="48"/>
      <c r="E9" s="48"/>
      <c r="F9" s="48"/>
      <c r="G9" s="48"/>
      <c r="H9" s="48"/>
      <c r="I9" s="49"/>
      <c r="J9" s="49"/>
      <c r="K9" s="47"/>
      <c r="L9" s="49"/>
      <c r="M9" s="49"/>
      <c r="N9" s="110"/>
      <c r="O9" s="15"/>
      <c r="P9" s="15"/>
      <c r="Q9" s="15"/>
    </row>
    <row r="10" spans="1:17" ht="15.75" x14ac:dyDescent="0.25">
      <c r="A10" s="143"/>
      <c r="B10" s="143"/>
      <c r="C10" s="48"/>
      <c r="D10" s="48"/>
      <c r="E10" s="48"/>
      <c r="F10" s="48"/>
      <c r="G10" s="48"/>
      <c r="H10" s="48"/>
      <c r="I10" s="49"/>
      <c r="J10" s="49"/>
      <c r="K10" s="47"/>
      <c r="L10" s="49"/>
      <c r="M10" s="49"/>
      <c r="N10" s="49"/>
      <c r="O10" s="15"/>
      <c r="P10" s="15"/>
      <c r="Q10" s="15"/>
    </row>
    <row r="11" spans="1:17" ht="15.75" x14ac:dyDescent="0.25">
      <c r="A11" s="47"/>
      <c r="B11" s="48"/>
      <c r="C11" s="48"/>
      <c r="D11" s="48"/>
      <c r="E11" s="48"/>
      <c r="F11" s="48"/>
      <c r="G11" s="48"/>
      <c r="H11" s="49"/>
      <c r="I11" s="49"/>
      <c r="J11" s="47"/>
      <c r="K11" s="49"/>
      <c r="L11" s="49"/>
      <c r="M11" s="49"/>
      <c r="N11" s="15"/>
      <c r="O11" s="15"/>
      <c r="P11" s="15"/>
      <c r="Q11" s="15"/>
    </row>
    <row r="12" spans="1:17" ht="15.75" x14ac:dyDescent="0.25">
      <c r="A12" s="47"/>
      <c r="B12" s="48"/>
      <c r="C12" s="48"/>
      <c r="D12" s="48"/>
      <c r="E12" s="48"/>
      <c r="F12" s="48"/>
      <c r="G12" s="48"/>
      <c r="H12" s="49"/>
      <c r="I12" s="49"/>
      <c r="J12" s="47"/>
      <c r="K12" s="49"/>
      <c r="L12" s="49"/>
      <c r="M12" s="49"/>
      <c r="N12" s="15"/>
      <c r="O12" s="15"/>
      <c r="P12" s="15"/>
      <c r="Q12" s="15"/>
    </row>
    <row r="13" spans="1:17" ht="15.75" x14ac:dyDescent="0.25">
      <c r="A13" s="47"/>
      <c r="B13" s="48"/>
      <c r="C13" s="48"/>
      <c r="D13" s="48"/>
      <c r="E13" s="48"/>
      <c r="F13" s="48"/>
      <c r="G13" s="48"/>
      <c r="H13" s="49"/>
      <c r="I13" s="49"/>
      <c r="J13" s="47"/>
      <c r="K13" s="49"/>
      <c r="L13" s="49"/>
      <c r="M13" s="49"/>
      <c r="N13" s="15"/>
      <c r="O13" s="15"/>
      <c r="P13" s="15"/>
      <c r="Q13" s="15"/>
    </row>
    <row r="14" spans="1:17" ht="15.75" x14ac:dyDescent="0.25">
      <c r="A14" s="47"/>
      <c r="B14" s="48"/>
      <c r="C14" s="48"/>
      <c r="D14" s="48"/>
      <c r="E14" s="48"/>
      <c r="F14" s="48"/>
      <c r="G14" s="48"/>
      <c r="H14" s="49"/>
      <c r="I14" s="49"/>
      <c r="J14" s="47"/>
      <c r="K14" s="49"/>
      <c r="L14" s="49"/>
      <c r="M14" s="49"/>
      <c r="N14" s="15"/>
      <c r="O14" s="15"/>
      <c r="P14" s="15"/>
      <c r="Q14" s="15"/>
    </row>
    <row r="15" spans="1:17" ht="15.75" x14ac:dyDescent="0.25">
      <c r="A15" s="47"/>
      <c r="B15" s="48"/>
      <c r="C15" s="48"/>
      <c r="D15" s="48"/>
      <c r="E15" s="48"/>
      <c r="F15" s="48"/>
      <c r="G15" s="48"/>
      <c r="H15" s="49"/>
      <c r="I15" s="49"/>
      <c r="J15" s="47"/>
      <c r="K15" s="49"/>
      <c r="L15" s="49"/>
      <c r="M15" s="49"/>
      <c r="N15" s="15"/>
      <c r="O15" s="15"/>
      <c r="P15" s="15"/>
      <c r="Q15" s="15"/>
    </row>
    <row r="16" spans="1:17" ht="15.75" x14ac:dyDescent="0.25">
      <c r="A16" s="143"/>
      <c r="B16" s="143"/>
      <c r="C16" s="48"/>
      <c r="D16" s="48"/>
      <c r="E16" s="48"/>
      <c r="F16" s="48"/>
      <c r="G16" s="48"/>
      <c r="H16" s="48"/>
      <c r="I16" s="49"/>
      <c r="J16" s="49"/>
      <c r="K16" s="47"/>
      <c r="L16" s="49"/>
      <c r="M16" s="49"/>
      <c r="N16" s="110"/>
      <c r="O16" s="15"/>
      <c r="P16" s="15"/>
      <c r="Q16" s="15"/>
    </row>
    <row r="17" spans="1:17" ht="15.75" x14ac:dyDescent="0.25">
      <c r="A17" s="143"/>
      <c r="B17" s="143"/>
      <c r="C17" s="48"/>
      <c r="D17" s="48"/>
      <c r="E17" s="48"/>
      <c r="F17" s="48"/>
      <c r="G17" s="48"/>
      <c r="H17" s="48"/>
      <c r="I17" s="49"/>
      <c r="J17" s="49"/>
      <c r="K17" s="47"/>
      <c r="L17" s="49"/>
      <c r="M17" s="49"/>
      <c r="N17" s="110"/>
      <c r="O17" s="15"/>
      <c r="P17" s="15"/>
      <c r="Q17" s="15"/>
    </row>
  </sheetData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36866" r:id="rId4" name="CommandButton1">
          <controlPr defaultSize="0" autoLine="0" r:id="rId5">
            <anchor moveWithCells="1">
              <from>
                <xdr:col>0</xdr:col>
                <xdr:colOff>142875</xdr:colOff>
                <xdr:row>0</xdr:row>
                <xdr:rowOff>123825</xdr:rowOff>
              </from>
              <to>
                <xdr:col>3</xdr:col>
                <xdr:colOff>28575</xdr:colOff>
                <xdr:row>0</xdr:row>
                <xdr:rowOff>485775</xdr:rowOff>
              </to>
            </anchor>
          </controlPr>
        </control>
      </mc:Choice>
      <mc:Fallback>
        <control shapeId="36866" r:id="rId4" name="CommandButton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theme="9" tint="0.39997558519241921"/>
  </sheetPr>
  <dimension ref="B1:I87"/>
  <sheetViews>
    <sheetView zoomScale="110" zoomScaleNormal="110" workbookViewId="0"/>
  </sheetViews>
  <sheetFormatPr defaultColWidth="9.140625" defaultRowHeight="15" x14ac:dyDescent="0.25"/>
  <cols>
    <col min="1" max="1" width="4.5703125" customWidth="1"/>
    <col min="2" max="2" width="34.42578125" customWidth="1"/>
    <col min="3" max="3" width="26.42578125" customWidth="1"/>
    <col min="4" max="4" width="27.140625" customWidth="1"/>
    <col min="5" max="5" width="40.42578125" bestFit="1" customWidth="1"/>
    <col min="6" max="6" width="27.85546875" customWidth="1"/>
    <col min="8" max="8" width="20.5703125" customWidth="1"/>
  </cols>
  <sheetData>
    <row r="1" spans="2:9" ht="18" customHeight="1" thickBot="1" x14ac:dyDescent="0.3">
      <c r="B1" s="89" t="s">
        <v>700</v>
      </c>
      <c r="E1" s="89"/>
      <c r="F1" s="89"/>
      <c r="G1" s="89"/>
      <c r="H1" s="89"/>
      <c r="I1" s="89"/>
    </row>
    <row r="2" spans="2:9" ht="123.75" customHeight="1" thickBot="1" x14ac:dyDescent="0.3">
      <c r="B2" s="275" t="s">
        <v>701</v>
      </c>
      <c r="C2" s="276"/>
      <c r="D2" s="277"/>
      <c r="E2" s="89"/>
      <c r="F2" s="89"/>
      <c r="G2" s="89"/>
      <c r="H2" s="89"/>
      <c r="I2" s="89"/>
    </row>
    <row r="4" spans="2:9" x14ac:dyDescent="0.25">
      <c r="B4" s="124" t="s">
        <v>626</v>
      </c>
    </row>
    <row r="5" spans="2:9" ht="15.75" thickBot="1" x14ac:dyDescent="0.3"/>
    <row r="6" spans="2:9" x14ac:dyDescent="0.25">
      <c r="B6" s="66" t="s">
        <v>621</v>
      </c>
      <c r="C6" s="121" t="s">
        <v>176</v>
      </c>
      <c r="D6" s="159"/>
    </row>
    <row r="7" spans="2:9" x14ac:dyDescent="0.25">
      <c r="B7" s="21" t="s">
        <v>622</v>
      </c>
      <c r="C7" s="113">
        <v>2024</v>
      </c>
      <c r="D7" s="160"/>
    </row>
    <row r="8" spans="2:9" x14ac:dyDescent="0.25">
      <c r="B8" s="21" t="s">
        <v>623</v>
      </c>
      <c r="C8" s="113">
        <v>5</v>
      </c>
      <c r="D8" s="160"/>
    </row>
    <row r="9" spans="2:9" x14ac:dyDescent="0.25">
      <c r="B9" s="21" t="s">
        <v>624</v>
      </c>
      <c r="C9" s="113">
        <v>1</v>
      </c>
      <c r="D9" s="160"/>
    </row>
    <row r="10" spans="2:9" ht="15.75" thickBot="1" x14ac:dyDescent="0.3">
      <c r="B10" s="4" t="s">
        <v>625</v>
      </c>
      <c r="C10" s="201"/>
      <c r="D10" s="161"/>
    </row>
    <row r="12" spans="2:9" x14ac:dyDescent="0.25">
      <c r="B12" s="124" t="s">
        <v>688</v>
      </c>
      <c r="C12" s="124"/>
      <c r="D12" s="124"/>
      <c r="E12" s="124"/>
    </row>
    <row r="14" spans="2:9" x14ac:dyDescent="0.25">
      <c r="B14" s="127" t="s">
        <v>712</v>
      </c>
      <c r="C14" s="126"/>
      <c r="D14" s="126" t="s">
        <v>630</v>
      </c>
    </row>
    <row r="15" spans="2:9" x14ac:dyDescent="0.25">
      <c r="B15" s="65" t="s">
        <v>636</v>
      </c>
      <c r="C15" s="223">
        <v>0</v>
      </c>
      <c r="D15" s="202"/>
    </row>
    <row r="16" spans="2:9" x14ac:dyDescent="0.25">
      <c r="B16" s="10" t="s">
        <v>635</v>
      </c>
      <c r="C16" s="224">
        <v>1480</v>
      </c>
      <c r="D16" s="203"/>
    </row>
    <row r="17" spans="2:7" ht="30" x14ac:dyDescent="0.25">
      <c r="B17" s="182" t="s">
        <v>687</v>
      </c>
      <c r="C17" s="224">
        <v>0</v>
      </c>
      <c r="D17" s="203"/>
    </row>
    <row r="18" spans="2:7" x14ac:dyDescent="0.25">
      <c r="B18" s="10" t="s">
        <v>620</v>
      </c>
      <c r="C18" s="224">
        <v>3500</v>
      </c>
      <c r="D18" s="203"/>
    </row>
    <row r="19" spans="2:7" x14ac:dyDescent="0.25">
      <c r="B19" s="10" t="s">
        <v>41</v>
      </c>
      <c r="C19" s="224">
        <v>250</v>
      </c>
      <c r="D19" s="203"/>
    </row>
    <row r="20" spans="2:7" x14ac:dyDescent="0.25">
      <c r="B20" s="10" t="s">
        <v>619</v>
      </c>
      <c r="C20" s="224">
        <v>80</v>
      </c>
      <c r="D20" s="203"/>
    </row>
    <row r="21" spans="2:7" x14ac:dyDescent="0.25">
      <c r="B21" s="10" t="s">
        <v>40</v>
      </c>
      <c r="C21" s="224">
        <v>60</v>
      </c>
      <c r="D21" s="203"/>
    </row>
    <row r="22" spans="2:7" x14ac:dyDescent="0.25">
      <c r="B22" s="10" t="s">
        <v>65</v>
      </c>
      <c r="C22" s="224">
        <v>0</v>
      </c>
      <c r="D22" s="203"/>
    </row>
    <row r="23" spans="2:7" x14ac:dyDescent="0.25">
      <c r="B23" s="12" t="s">
        <v>686</v>
      </c>
      <c r="C23" s="225">
        <v>0</v>
      </c>
      <c r="D23" s="204"/>
      <c r="F23" s="134" t="s">
        <v>637</v>
      </c>
      <c r="G23" s="133"/>
    </row>
    <row r="24" spans="2:7" x14ac:dyDescent="0.25">
      <c r="F24" s="65" t="s">
        <v>37</v>
      </c>
      <c r="G24" s="115">
        <v>1480</v>
      </c>
    </row>
    <row r="25" spans="2:7" x14ac:dyDescent="0.25">
      <c r="B25" s="125" t="s">
        <v>27</v>
      </c>
      <c r="C25" s="126"/>
      <c r="D25" s="126" t="s">
        <v>630</v>
      </c>
      <c r="F25" s="10" t="s">
        <v>86</v>
      </c>
      <c r="G25" s="116">
        <v>1480</v>
      </c>
    </row>
    <row r="26" spans="2:7" x14ac:dyDescent="0.25">
      <c r="B26" s="128" t="s">
        <v>28</v>
      </c>
      <c r="C26" s="14"/>
      <c r="D26" s="202"/>
      <c r="F26" s="129" t="s">
        <v>685</v>
      </c>
      <c r="G26" s="130"/>
    </row>
    <row r="27" spans="2:7" x14ac:dyDescent="0.25">
      <c r="B27" s="10" t="s">
        <v>29</v>
      </c>
      <c r="C27" s="116">
        <v>1900</v>
      </c>
      <c r="D27" s="203"/>
      <c r="F27" s="10" t="s">
        <v>638</v>
      </c>
      <c r="G27" s="116">
        <v>0</v>
      </c>
    </row>
    <row r="28" spans="2:7" x14ac:dyDescent="0.25">
      <c r="B28" s="10" t="s">
        <v>627</v>
      </c>
      <c r="C28" s="116">
        <v>11900</v>
      </c>
      <c r="D28" s="203"/>
      <c r="F28" s="10" t="s">
        <v>639</v>
      </c>
      <c r="G28" s="116">
        <v>0</v>
      </c>
    </row>
    <row r="29" spans="2:7" x14ac:dyDescent="0.25">
      <c r="B29" s="12" t="s">
        <v>628</v>
      </c>
      <c r="C29" s="117">
        <v>40000</v>
      </c>
      <c r="D29" s="203"/>
      <c r="F29" s="10" t="s">
        <v>541</v>
      </c>
      <c r="G29" s="116">
        <v>2900</v>
      </c>
    </row>
    <row r="30" spans="2:7" x14ac:dyDescent="0.25">
      <c r="B30" s="128" t="s">
        <v>32</v>
      </c>
      <c r="C30" s="14"/>
      <c r="D30" s="203"/>
      <c r="F30" s="10" t="s">
        <v>640</v>
      </c>
      <c r="G30" s="116">
        <v>0</v>
      </c>
    </row>
    <row r="31" spans="2:7" x14ac:dyDescent="0.25">
      <c r="B31" s="10" t="s">
        <v>29</v>
      </c>
      <c r="C31" s="116">
        <v>1480</v>
      </c>
      <c r="D31" s="203"/>
      <c r="F31" s="10" t="s">
        <v>641</v>
      </c>
      <c r="G31" s="116">
        <v>0</v>
      </c>
    </row>
    <row r="32" spans="2:7" x14ac:dyDescent="0.25">
      <c r="B32" s="10" t="s">
        <v>627</v>
      </c>
      <c r="C32" s="116">
        <v>3500</v>
      </c>
      <c r="D32" s="203"/>
      <c r="F32" s="10" t="s">
        <v>642</v>
      </c>
      <c r="G32" s="116">
        <v>0</v>
      </c>
    </row>
    <row r="33" spans="2:7" x14ac:dyDescent="0.25">
      <c r="B33" s="12" t="s">
        <v>629</v>
      </c>
      <c r="C33" s="117">
        <v>1500</v>
      </c>
      <c r="D33" s="204"/>
      <c r="F33" s="10" t="s">
        <v>643</v>
      </c>
      <c r="G33" s="116">
        <v>0</v>
      </c>
    </row>
    <row r="34" spans="2:7" x14ac:dyDescent="0.25">
      <c r="F34" s="10"/>
      <c r="G34" s="53"/>
    </row>
    <row r="35" spans="2:7" ht="15.75" thickBot="1" x14ac:dyDescent="0.3">
      <c r="B35" s="124" t="s">
        <v>660</v>
      </c>
      <c r="F35" s="12" t="s">
        <v>77</v>
      </c>
      <c r="G35" s="117">
        <v>0</v>
      </c>
    </row>
    <row r="36" spans="2:7" ht="15.75" thickBot="1" x14ac:dyDescent="0.3">
      <c r="B36" s="131" t="s">
        <v>659</v>
      </c>
      <c r="C36" s="132" t="s">
        <v>661</v>
      </c>
      <c r="D36" s="126" t="s">
        <v>630</v>
      </c>
    </row>
    <row r="37" spans="2:7" x14ac:dyDescent="0.25">
      <c r="B37" s="118" t="s">
        <v>776</v>
      </c>
      <c r="C37" s="148">
        <v>173000</v>
      </c>
      <c r="D37" s="202"/>
    </row>
    <row r="38" spans="2:7" x14ac:dyDescent="0.25">
      <c r="B38" s="118" t="s">
        <v>771</v>
      </c>
      <c r="C38" s="113">
        <v>168000</v>
      </c>
      <c r="D38" s="203"/>
    </row>
    <row r="39" spans="2:7" x14ac:dyDescent="0.25">
      <c r="B39" s="118" t="s">
        <v>772</v>
      </c>
      <c r="C39" s="113">
        <v>170000</v>
      </c>
      <c r="D39" s="203"/>
    </row>
    <row r="40" spans="2:7" x14ac:dyDescent="0.25">
      <c r="B40" s="118" t="s">
        <v>773</v>
      </c>
      <c r="C40" s="113">
        <v>180000</v>
      </c>
      <c r="D40" s="203"/>
    </row>
    <row r="41" spans="2:7" x14ac:dyDescent="0.25">
      <c r="B41" s="118" t="s">
        <v>774</v>
      </c>
      <c r="C41" s="113">
        <v>192000</v>
      </c>
      <c r="D41" s="203"/>
    </row>
    <row r="42" spans="2:7" x14ac:dyDescent="0.25">
      <c r="B42" s="118" t="s">
        <v>775</v>
      </c>
      <c r="C42" s="113">
        <v>167000</v>
      </c>
      <c r="D42" s="203"/>
    </row>
    <row r="43" spans="2:7" x14ac:dyDescent="0.25">
      <c r="B43" s="118" t="s">
        <v>642</v>
      </c>
      <c r="C43" s="113">
        <v>0</v>
      </c>
      <c r="D43" s="203"/>
    </row>
    <row r="44" spans="2:7" x14ac:dyDescent="0.25">
      <c r="B44" s="118" t="s">
        <v>643</v>
      </c>
      <c r="C44" s="113">
        <v>0</v>
      </c>
      <c r="D44" s="203"/>
    </row>
    <row r="45" spans="2:7" x14ac:dyDescent="0.25">
      <c r="B45" s="118" t="s">
        <v>644</v>
      </c>
      <c r="C45" s="113">
        <v>0</v>
      </c>
      <c r="D45" s="203"/>
    </row>
    <row r="46" spans="2:7" x14ac:dyDescent="0.25">
      <c r="B46" s="118" t="s">
        <v>645</v>
      </c>
      <c r="C46" s="113">
        <v>0</v>
      </c>
      <c r="D46" s="203"/>
    </row>
    <row r="47" spans="2:7" x14ac:dyDescent="0.25">
      <c r="B47" s="118" t="s">
        <v>646</v>
      </c>
      <c r="C47" s="113">
        <v>0</v>
      </c>
      <c r="D47" s="203"/>
    </row>
    <row r="48" spans="2:7" x14ac:dyDescent="0.25">
      <c r="B48" s="118" t="s">
        <v>647</v>
      </c>
      <c r="C48" s="113">
        <v>0</v>
      </c>
      <c r="D48" s="203"/>
    </row>
    <row r="49" spans="2:6" x14ac:dyDescent="0.25">
      <c r="B49" s="118" t="s">
        <v>648</v>
      </c>
      <c r="C49" s="113">
        <v>0</v>
      </c>
      <c r="D49" s="203"/>
    </row>
    <row r="50" spans="2:6" x14ac:dyDescent="0.25">
      <c r="B50" s="118" t="s">
        <v>649</v>
      </c>
      <c r="C50" s="113">
        <v>0</v>
      </c>
      <c r="D50" s="203"/>
    </row>
    <row r="51" spans="2:6" x14ac:dyDescent="0.25">
      <c r="B51" s="118" t="s">
        <v>650</v>
      </c>
      <c r="C51" s="113">
        <v>0</v>
      </c>
      <c r="D51" s="203"/>
    </row>
    <row r="52" spans="2:6" x14ac:dyDescent="0.25">
      <c r="B52" s="118" t="s">
        <v>651</v>
      </c>
      <c r="C52" s="113">
        <v>0</v>
      </c>
      <c r="D52" s="203"/>
    </row>
    <row r="53" spans="2:6" x14ac:dyDescent="0.25">
      <c r="B53" s="118" t="s">
        <v>652</v>
      </c>
      <c r="C53" s="113">
        <v>0</v>
      </c>
      <c r="D53" s="203"/>
    </row>
    <row r="54" spans="2:6" x14ac:dyDescent="0.25">
      <c r="B54" s="118" t="s">
        <v>653</v>
      </c>
      <c r="C54" s="113">
        <v>0</v>
      </c>
      <c r="D54" s="203"/>
    </row>
    <row r="55" spans="2:6" x14ac:dyDescent="0.25">
      <c r="B55" s="118" t="s">
        <v>654</v>
      </c>
      <c r="C55" s="113">
        <v>0</v>
      </c>
      <c r="D55" s="203"/>
    </row>
    <row r="56" spans="2:6" x14ac:dyDescent="0.25">
      <c r="B56" s="118" t="s">
        <v>655</v>
      </c>
      <c r="C56" s="113">
        <v>0</v>
      </c>
      <c r="D56" s="203"/>
    </row>
    <row r="57" spans="2:6" x14ac:dyDescent="0.25">
      <c r="B57" s="118" t="s">
        <v>656</v>
      </c>
      <c r="C57" s="113">
        <v>0</v>
      </c>
      <c r="D57" s="203"/>
    </row>
    <row r="58" spans="2:6" x14ac:dyDescent="0.25">
      <c r="B58" s="118" t="s">
        <v>657</v>
      </c>
      <c r="C58" s="113">
        <v>0</v>
      </c>
      <c r="D58" s="203"/>
    </row>
    <row r="59" spans="2:6" ht="15.75" thickBot="1" x14ac:dyDescent="0.3">
      <c r="B59" s="119" t="s">
        <v>658</v>
      </c>
      <c r="C59" s="114">
        <v>0</v>
      </c>
      <c r="D59" s="204"/>
    </row>
    <row r="62" spans="2:6" x14ac:dyDescent="0.25">
      <c r="B62" s="242" t="s">
        <v>662</v>
      </c>
      <c r="C62" s="243"/>
      <c r="D62" s="243"/>
      <c r="E62" s="244" t="s">
        <v>531</v>
      </c>
      <c r="F62" s="245"/>
    </row>
    <row r="63" spans="2:6" ht="15.75" thickBot="1" x14ac:dyDescent="0.3">
      <c r="B63" s="241" t="s">
        <v>663</v>
      </c>
      <c r="C63" s="241" t="s">
        <v>682</v>
      </c>
      <c r="D63" s="241" t="s">
        <v>681</v>
      </c>
      <c r="E63" s="241" t="s">
        <v>680</v>
      </c>
      <c r="F63" s="89"/>
    </row>
    <row r="64" spans="2:6" ht="30.75" thickBot="1" x14ac:dyDescent="0.3">
      <c r="B64" s="157" t="s">
        <v>103</v>
      </c>
      <c r="C64" s="157" t="s">
        <v>664</v>
      </c>
      <c r="D64" s="157" t="s">
        <v>107</v>
      </c>
      <c r="E64" s="183" t="s">
        <v>679</v>
      </c>
      <c r="F64" s="157" t="s">
        <v>678</v>
      </c>
    </row>
    <row r="65" spans="2:6" s="17" customFormat="1" x14ac:dyDescent="0.25">
      <c r="B65" s="149" t="s">
        <v>32</v>
      </c>
      <c r="C65" s="149" t="s">
        <v>591</v>
      </c>
      <c r="D65" s="235" t="s">
        <v>665</v>
      </c>
      <c r="E65" s="238" t="s">
        <v>778</v>
      </c>
      <c r="F65" s="239" t="s">
        <v>108</v>
      </c>
    </row>
    <row r="66" spans="2:6" s="17" customFormat="1" x14ac:dyDescent="0.25">
      <c r="B66" s="149" t="s">
        <v>550</v>
      </c>
      <c r="C66" s="149" t="s">
        <v>592</v>
      </c>
      <c r="D66" s="235" t="s">
        <v>666</v>
      </c>
      <c r="E66" s="239" t="s">
        <v>780</v>
      </c>
      <c r="F66" s="239" t="s">
        <v>109</v>
      </c>
    </row>
    <row r="67" spans="2:6" s="17" customFormat="1" x14ac:dyDescent="0.25">
      <c r="B67" s="149" t="s">
        <v>538</v>
      </c>
      <c r="C67" s="149" t="s">
        <v>675</v>
      </c>
      <c r="D67" s="235" t="s">
        <v>667</v>
      </c>
      <c r="E67" s="135" t="s">
        <v>781</v>
      </c>
      <c r="F67" s="239" t="s">
        <v>676</v>
      </c>
    </row>
    <row r="68" spans="2:6" s="17" customFormat="1" ht="15.75" thickBot="1" x14ac:dyDescent="0.3">
      <c r="B68" s="156" t="s">
        <v>104</v>
      </c>
      <c r="C68" s="149" t="s">
        <v>640</v>
      </c>
      <c r="D68" s="235" t="s">
        <v>668</v>
      </c>
      <c r="E68" s="239" t="s">
        <v>782</v>
      </c>
      <c r="F68" s="239" t="s">
        <v>530</v>
      </c>
    </row>
    <row r="69" spans="2:6" s="17" customFormat="1" x14ac:dyDescent="0.25">
      <c r="C69" s="149"/>
      <c r="D69" s="236" t="s">
        <v>540</v>
      </c>
      <c r="E69" s="239" t="s">
        <v>640</v>
      </c>
      <c r="F69" s="239" t="s">
        <v>677</v>
      </c>
    </row>
    <row r="70" spans="2:6" s="17" customFormat="1" x14ac:dyDescent="0.25">
      <c r="C70" s="149"/>
      <c r="D70" s="237" t="s">
        <v>535</v>
      </c>
      <c r="E70" s="239" t="s">
        <v>641</v>
      </c>
      <c r="F70" s="239" t="s">
        <v>537</v>
      </c>
    </row>
    <row r="71" spans="2:6" s="17" customFormat="1" x14ac:dyDescent="0.25">
      <c r="C71" s="149"/>
      <c r="D71" s="236" t="s">
        <v>669</v>
      </c>
      <c r="E71" s="239" t="s">
        <v>642</v>
      </c>
      <c r="F71" s="149" t="s">
        <v>64</v>
      </c>
    </row>
    <row r="72" spans="2:6" s="17" customFormat="1" ht="15.75" thickBot="1" x14ac:dyDescent="0.3">
      <c r="C72" s="149"/>
      <c r="D72" s="235" t="s">
        <v>670</v>
      </c>
      <c r="E72" s="239" t="s">
        <v>643</v>
      </c>
      <c r="F72" s="156" t="s">
        <v>640</v>
      </c>
    </row>
    <row r="73" spans="2:6" s="17" customFormat="1" x14ac:dyDescent="0.25">
      <c r="C73" s="149"/>
      <c r="D73" s="235" t="s">
        <v>671</v>
      </c>
      <c r="E73" s="239" t="s">
        <v>644</v>
      </c>
    </row>
    <row r="74" spans="2:6" s="17" customFormat="1" x14ac:dyDescent="0.25">
      <c r="C74" s="149"/>
      <c r="D74" s="236" t="s">
        <v>660</v>
      </c>
      <c r="E74" s="239" t="s">
        <v>645</v>
      </c>
    </row>
    <row r="75" spans="2:6" s="17" customFormat="1" x14ac:dyDescent="0.25">
      <c r="C75" s="149"/>
      <c r="D75" s="236" t="s">
        <v>109</v>
      </c>
      <c r="E75" s="239" t="s">
        <v>646</v>
      </c>
    </row>
    <row r="76" spans="2:6" s="17" customFormat="1" ht="30" x14ac:dyDescent="0.25">
      <c r="C76" s="149"/>
      <c r="D76" s="236" t="s">
        <v>672</v>
      </c>
      <c r="E76" s="239" t="s">
        <v>647</v>
      </c>
    </row>
    <row r="77" spans="2:6" s="17" customFormat="1" x14ac:dyDescent="0.25">
      <c r="C77" s="149"/>
      <c r="D77" s="235" t="s">
        <v>673</v>
      </c>
      <c r="E77" s="239" t="s">
        <v>648</v>
      </c>
    </row>
    <row r="78" spans="2:6" s="17" customFormat="1" x14ac:dyDescent="0.25">
      <c r="C78" s="149"/>
      <c r="D78" s="236" t="s">
        <v>530</v>
      </c>
      <c r="E78" s="239" t="s">
        <v>649</v>
      </c>
    </row>
    <row r="79" spans="2:6" x14ac:dyDescent="0.25">
      <c r="C79" s="149"/>
      <c r="D79" s="236" t="s">
        <v>674</v>
      </c>
      <c r="E79" s="239" t="s">
        <v>650</v>
      </c>
    </row>
    <row r="80" spans="2:6" x14ac:dyDescent="0.25">
      <c r="C80" s="149"/>
      <c r="D80" s="237" t="s">
        <v>834</v>
      </c>
      <c r="E80" s="239" t="s">
        <v>651</v>
      </c>
    </row>
    <row r="81" spans="3:5" x14ac:dyDescent="0.25">
      <c r="C81" s="149"/>
      <c r="D81" s="237" t="s">
        <v>683</v>
      </c>
      <c r="E81" s="239" t="s">
        <v>652</v>
      </c>
    </row>
    <row r="82" spans="3:5" ht="15.75" thickBot="1" x14ac:dyDescent="0.3">
      <c r="C82" s="156"/>
      <c r="D82" s="237" t="s">
        <v>684</v>
      </c>
      <c r="E82" s="239" t="s">
        <v>653</v>
      </c>
    </row>
    <row r="83" spans="3:5" x14ac:dyDescent="0.25">
      <c r="D83" s="237" t="s">
        <v>64</v>
      </c>
      <c r="E83" s="239" t="s">
        <v>654</v>
      </c>
    </row>
    <row r="84" spans="3:5" x14ac:dyDescent="0.25">
      <c r="D84" s="239" t="s">
        <v>640</v>
      </c>
      <c r="E84" s="239" t="s">
        <v>655</v>
      </c>
    </row>
    <row r="85" spans="3:5" x14ac:dyDescent="0.25">
      <c r="D85" s="239" t="s">
        <v>641</v>
      </c>
      <c r="E85" s="239" t="s">
        <v>656</v>
      </c>
    </row>
    <row r="86" spans="3:5" x14ac:dyDescent="0.25">
      <c r="D86" s="239" t="s">
        <v>642</v>
      </c>
      <c r="E86" s="239" t="s">
        <v>657</v>
      </c>
    </row>
    <row r="87" spans="3:5" ht="15.75" thickBot="1" x14ac:dyDescent="0.3">
      <c r="D87" s="240" t="s">
        <v>643</v>
      </c>
      <c r="E87" s="240" t="s">
        <v>658</v>
      </c>
    </row>
  </sheetData>
  <sortState xmlns:xlrd2="http://schemas.microsoft.com/office/spreadsheetml/2017/richdata2" ref="D69:D80">
    <sortCondition ref="D69:D80"/>
  </sortState>
  <mergeCells count="1">
    <mergeCell ref="B2:D2"/>
  </mergeCells>
  <dataValidations count="20">
    <dataValidation allowBlank="1" showInputMessage="1" showErrorMessage="1" promptTitle="Local currency code" prompt="Please enter the local currency (three letters)" sqref="C10" xr:uid="{00000000-0002-0000-0200-000000000000}"/>
    <dataValidation allowBlank="1" showInputMessage="1" showErrorMessage="1" promptTitle="Exchange rate" prompt="Please enter the currency exchange rate (local currency/USD)" sqref="C9" xr:uid="{00000000-0002-0000-0200-000001000000}"/>
    <dataValidation allowBlank="1" showInputMessage="1" showErrorMessage="1" promptTitle="Number of years" prompt="Please indicate the number of years (between 1 and 5 years)" sqref="C8" xr:uid="{00000000-0002-0000-0200-000002000000}"/>
    <dataValidation allowBlank="1" showInputMessage="1" showErrorMessage="1" promptTitle="1st year of implementation" prompt="Please indicate the first year of implementation of the NAPHS" sqref="C7" xr:uid="{00000000-0002-0000-0200-000003000000}"/>
    <dataValidation allowBlank="1" showInputMessage="1" showErrorMessage="1" promptTitle="Venue cost" prompt="Please enter the cost per day for rental of a venue.  " sqref="C18" xr:uid="{00000000-0002-0000-0200-000004000000}"/>
    <dataValidation allowBlank="1" showInputMessage="1" showErrorMessage="1" promptTitle="Extra days" prompt="If &quot;away&quot; participants receive extra days of per diem, how many days? (usually 0, 1 or 2 days depending on country legislations)" sqref="C17" xr:uid="{00000000-0002-0000-0200-000005000000}"/>
    <dataValidation type="whole" operator="greaterThan" allowBlank="1" showInputMessage="1" showErrorMessage="1" promptTitle="Non-resident per diem" prompt="Please enter standard per diem rate for participants coming from regional or provincial areas to &quot;local&quot; (nota bene, this may or may not be the same value for all participants depending on country legislation)_x000a_" sqref="C16" xr:uid="{00000000-0002-0000-0200-000006000000}">
      <formula1>-1</formula1>
    </dataValidation>
    <dataValidation type="whole" operator="greaterThan" allowBlank="1" showInputMessage="1" showErrorMessage="1" promptTitle="Standard per diem rate" prompt="Please enter the standard daily per diem rate for resident participants" sqref="C15" xr:uid="{00000000-0002-0000-0200-000007000000}">
      <formula1>-1</formula1>
    </dataValidation>
    <dataValidation allowBlank="1" showInputMessage="1" showErrorMessage="1" promptTitle="International consultant perdiem" prompt="Please enter the per diem rate for international consultants" sqref="C27" xr:uid="{00000000-0002-0000-0200-000008000000}"/>
    <dataValidation allowBlank="1" showInputMessage="1" showErrorMessage="1" promptTitle="Intl consultant daily rate" prompt="Please enter the daily rate for hiring an international consultant" sqref="C28" xr:uid="{00000000-0002-0000-0200-000009000000}"/>
    <dataValidation allowBlank="1" showInputMessage="1" showErrorMessage="1" promptTitle="Travel cost for intl consultant" prompt="Please enter the nationally accepted cost for one international roundtrip flight" sqref="C29" xr:uid="{00000000-0002-0000-0200-00000A000000}"/>
    <dataValidation allowBlank="1" showInputMessage="1" showErrorMessage="1" promptTitle="National consultant perdiem" prompt="Please enter the per diem rate for national consultants" sqref="C31" xr:uid="{00000000-0002-0000-0200-00000B000000}"/>
    <dataValidation allowBlank="1" showInputMessage="1" showErrorMessage="1" promptTitle="National consultant daily rate" prompt="Please enter the daily rate for hiring a national consultant" sqref="C32" xr:uid="{00000000-0002-0000-0200-00000C000000}"/>
    <dataValidation allowBlank="1" showInputMessage="1" showErrorMessage="1" promptTitle="Travel cost for intl consultant" prompt="Please enter the travel cost allowed for a national consultant" sqref="C33" xr:uid="{00000000-0002-0000-0200-00000D000000}"/>
    <dataValidation type="whole" operator="greaterThan" allowBlank="1" showInputMessage="1" showErrorMessage="1" promptTitle="Supervisor per diem rate" prompt="Please enter the standard per diem rate for a supervisor" sqref="G24" xr:uid="{00000000-0002-0000-0200-00000E000000}">
      <formula1>-1</formula1>
    </dataValidation>
    <dataValidation type="whole" operator="greaterThan" allowBlank="1" showInputMessage="1" showErrorMessage="1" promptTitle="Driver per diem rate" prompt="Please enter the standard per diem rate for a driver" sqref="G25" xr:uid="{00000000-0002-0000-0200-00000F000000}">
      <formula1>-1</formula1>
    </dataValidation>
    <dataValidation allowBlank="1" showInputMessage="1" showErrorMessage="1" promptTitle="Lunch cost per participant" prompt="Please enter the cost of lunch per participant" sqref="C19" xr:uid="{00000000-0002-0000-0200-000010000000}"/>
    <dataValidation allowBlank="1" showInputMessage="1" showErrorMessage="1" promptTitle="Tea break cost per participant" prompt="Please enter the cost of one tea break per participant" sqref="C20" xr:uid="{00000000-0002-0000-0200-000011000000}"/>
    <dataValidation allowBlank="1" showInputMessage="1" showErrorMessage="1" promptTitle="Trainer perdiem" prompt="Please enter the per diem rate for trainer" sqref="C22" xr:uid="{00000000-0002-0000-0200-000012000000}"/>
    <dataValidation allowBlank="1" showInputMessage="1" showErrorMessage="1" promptTitle="Trainer daily rate" prompt="Please enter the daily rate for hiring a trainer" sqref="C23" xr:uid="{00000000-0002-0000-0200-000013000000}"/>
  </dataValidation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55297" r:id="rId4" name="CommandButton1">
          <controlPr defaultSize="0" autoLine="0" r:id="rId5">
            <anchor moveWithCells="1">
              <from>
                <xdr:col>2</xdr:col>
                <xdr:colOff>828675</xdr:colOff>
                <xdr:row>2</xdr:row>
                <xdr:rowOff>85725</xdr:rowOff>
              </from>
              <to>
                <xdr:col>4</xdr:col>
                <xdr:colOff>542925</xdr:colOff>
                <xdr:row>5</xdr:row>
                <xdr:rowOff>47625</xdr:rowOff>
              </to>
            </anchor>
          </controlPr>
        </control>
      </mc:Choice>
      <mc:Fallback>
        <control shapeId="55297" r:id="rId4" name="CommandButton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om invalide" error="Please select a country from the dropdown list" promptTitle="Country" prompt="Please select the country name from the dropdown list:" xr:uid="{00000000-0002-0000-0200-000014000000}">
          <x14:formula1>
            <xm:f>'Internal data'!$N$3:$N$219</xm:f>
          </x14:formula1>
          <xm:sqref>C6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2:XEV198"/>
  <sheetViews>
    <sheetView tabSelected="1" workbookViewId="0">
      <selection activeCell="U31" sqref="U31"/>
    </sheetView>
  </sheetViews>
  <sheetFormatPr defaultColWidth="9.140625" defaultRowHeight="15" x14ac:dyDescent="0.25"/>
  <cols>
    <col min="1" max="1" width="17.5703125" bestFit="1" customWidth="1"/>
    <col min="4" max="4" width="31.42578125" bestFit="1" customWidth="1"/>
    <col min="14" max="14" width="36.5703125" bestFit="1" customWidth="1"/>
    <col min="15" max="15" width="16.42578125" bestFit="1" customWidth="1"/>
    <col min="16" max="16" width="12.140625" bestFit="1" customWidth="1"/>
  </cols>
  <sheetData>
    <row r="2" spans="1:16 16371:16376" x14ac:dyDescent="0.25">
      <c r="N2" s="100" t="s">
        <v>313</v>
      </c>
      <c r="O2" s="100" t="s">
        <v>314</v>
      </c>
      <c r="P2" s="100" t="s">
        <v>315</v>
      </c>
    </row>
    <row r="3" spans="1:16 16371:16376" ht="15.75" x14ac:dyDescent="0.25">
      <c r="N3" t="s">
        <v>711</v>
      </c>
      <c r="O3" t="s">
        <v>314</v>
      </c>
      <c r="P3" s="147" t="s">
        <v>315</v>
      </c>
      <c r="XEQ3" s="51">
        <f t="shared" ref="XEQ3:XEV3" si="0">IF($M3="Pending",0,$M3*XEL3)</f>
        <v>0</v>
      </c>
      <c r="XER3" s="51">
        <f t="shared" si="0"/>
        <v>0</v>
      </c>
      <c r="XES3" s="51">
        <f t="shared" si="0"/>
        <v>0</v>
      </c>
      <c r="XET3" s="51">
        <f t="shared" si="0"/>
        <v>0</v>
      </c>
      <c r="XEU3" s="51">
        <f t="shared" si="0"/>
        <v>0</v>
      </c>
      <c r="XEV3" s="51">
        <f t="shared" si="0"/>
        <v>0</v>
      </c>
    </row>
    <row r="4" spans="1:16 16371:16376" x14ac:dyDescent="0.25">
      <c r="N4" s="147" t="s">
        <v>121</v>
      </c>
      <c r="O4" t="s">
        <v>316</v>
      </c>
      <c r="P4" s="147" t="s">
        <v>317</v>
      </c>
    </row>
    <row r="5" spans="1:16 16371:16376" x14ac:dyDescent="0.25">
      <c r="N5" s="147" t="s">
        <v>122</v>
      </c>
      <c r="O5" t="s">
        <v>318</v>
      </c>
      <c r="P5" s="147" t="s">
        <v>319</v>
      </c>
    </row>
    <row r="6" spans="1:16 16371:16376" x14ac:dyDescent="0.25">
      <c r="N6" s="147" t="s">
        <v>123</v>
      </c>
      <c r="O6" t="s">
        <v>320</v>
      </c>
      <c r="P6" s="147" t="s">
        <v>321</v>
      </c>
    </row>
    <row r="7" spans="1:16 16371:16376" x14ac:dyDescent="0.25">
      <c r="N7" s="147" t="s">
        <v>124</v>
      </c>
      <c r="O7" t="s">
        <v>322</v>
      </c>
      <c r="P7" s="147" t="s">
        <v>319</v>
      </c>
    </row>
    <row r="8" spans="1:16 16371:16376" x14ac:dyDescent="0.25">
      <c r="D8" s="100" t="s">
        <v>301</v>
      </c>
      <c r="N8" s="147" t="s">
        <v>125</v>
      </c>
      <c r="O8" t="s">
        <v>323</v>
      </c>
      <c r="P8" s="147" t="s">
        <v>321</v>
      </c>
    </row>
    <row r="9" spans="1:16 16371:16376" x14ac:dyDescent="0.25">
      <c r="D9" t="str">
        <f>'Basic Input for Tool'!D65</f>
        <v>Meeting</v>
      </c>
      <c r="N9" s="147" t="s">
        <v>324</v>
      </c>
      <c r="O9" t="s">
        <v>325</v>
      </c>
      <c r="P9" s="147" t="s">
        <v>326</v>
      </c>
    </row>
    <row r="10" spans="1:16 16371:16376" x14ac:dyDescent="0.25">
      <c r="D10" t="str">
        <f>'Basic Input for Tool'!D66</f>
        <v>Training</v>
      </c>
      <c r="N10" s="147" t="s">
        <v>126</v>
      </c>
      <c r="O10" t="s">
        <v>327</v>
      </c>
      <c r="P10" s="147" t="s">
        <v>326</v>
      </c>
    </row>
    <row r="11" spans="1:16 16371:16376" x14ac:dyDescent="0.25">
      <c r="D11" t="str">
        <f>'Basic Input for Tool'!D67</f>
        <v>Workshop</v>
      </c>
      <c r="N11" s="147" t="s">
        <v>127</v>
      </c>
      <c r="O11" t="s">
        <v>328</v>
      </c>
      <c r="P11" s="147" t="s">
        <v>319</v>
      </c>
    </row>
    <row r="12" spans="1:16 16371:16376" x14ac:dyDescent="0.25">
      <c r="A12" s="170" t="s">
        <v>536</v>
      </c>
      <c r="D12" t="str">
        <f>'Basic Input for Tool'!D68</f>
        <v>SOP development</v>
      </c>
      <c r="N12" s="147" t="s">
        <v>128</v>
      </c>
      <c r="O12" t="s">
        <v>329</v>
      </c>
      <c r="P12" s="147" t="s">
        <v>330</v>
      </c>
    </row>
    <row r="13" spans="1:16 16371:16376" ht="15.95" customHeight="1" x14ac:dyDescent="0.25">
      <c r="A13">
        <v>2017</v>
      </c>
      <c r="D13" t="str">
        <f>'Basic Input for Tool'!D69</f>
        <v>Communication</v>
      </c>
      <c r="N13" s="147" t="s">
        <v>129</v>
      </c>
      <c r="O13" t="s">
        <v>331</v>
      </c>
      <c r="P13" s="147" t="s">
        <v>319</v>
      </c>
    </row>
    <row r="14" spans="1:16 16371:16376" x14ac:dyDescent="0.25">
      <c r="A14">
        <v>2018</v>
      </c>
      <c r="D14" t="str">
        <f>'Basic Input for Tool'!D70</f>
        <v>Construction</v>
      </c>
      <c r="N14" s="147" t="s">
        <v>130</v>
      </c>
      <c r="O14" t="s">
        <v>332</v>
      </c>
      <c r="P14" s="147" t="s">
        <v>319</v>
      </c>
    </row>
    <row r="15" spans="1:16 16371:16376" x14ac:dyDescent="0.25">
      <c r="A15">
        <v>2019</v>
      </c>
      <c r="D15" t="str">
        <f>'Basic Input for Tool'!D71</f>
        <v>Consultancy</v>
      </c>
      <c r="N15" s="147" t="s">
        <v>131</v>
      </c>
      <c r="O15" t="s">
        <v>333</v>
      </c>
      <c r="P15" s="147" t="s">
        <v>326</v>
      </c>
    </row>
    <row r="16" spans="1:16 16371:16376" x14ac:dyDescent="0.25">
      <c r="A16">
        <v>2020</v>
      </c>
      <c r="D16" t="str">
        <f>'Basic Input for Tool'!D72</f>
        <v>Evaluation</v>
      </c>
      <c r="N16" s="147" t="s">
        <v>132</v>
      </c>
      <c r="O16" t="s">
        <v>334</v>
      </c>
      <c r="P16" s="147" t="s">
        <v>317</v>
      </c>
    </row>
    <row r="17" spans="1:16" x14ac:dyDescent="0.25">
      <c r="A17">
        <v>2021</v>
      </c>
      <c r="D17" t="str">
        <f>'Basic Input for Tool'!D73</f>
        <v>Field visit</v>
      </c>
      <c r="N17" s="147" t="s">
        <v>133</v>
      </c>
      <c r="O17" t="s">
        <v>335</v>
      </c>
      <c r="P17" s="147" t="s">
        <v>336</v>
      </c>
    </row>
    <row r="18" spans="1:16" x14ac:dyDescent="0.25">
      <c r="A18">
        <v>2022</v>
      </c>
      <c r="D18" t="str">
        <f>'Basic Input for Tool'!D74</f>
        <v>Human resources</v>
      </c>
      <c r="N18" s="147" t="s">
        <v>134</v>
      </c>
      <c r="O18" t="s">
        <v>337</v>
      </c>
      <c r="P18" s="147" t="s">
        <v>326</v>
      </c>
    </row>
    <row r="19" spans="1:16" x14ac:dyDescent="0.25">
      <c r="A19">
        <v>2023</v>
      </c>
      <c r="D19" t="str">
        <f>'Basic Input for Tool'!D75</f>
        <v>Infrastructure</v>
      </c>
      <c r="N19" s="147" t="s">
        <v>135</v>
      </c>
      <c r="O19" t="s">
        <v>338</v>
      </c>
      <c r="P19" s="147" t="s">
        <v>319</v>
      </c>
    </row>
    <row r="20" spans="1:16" x14ac:dyDescent="0.25">
      <c r="A20">
        <v>2024</v>
      </c>
      <c r="D20" t="str">
        <f>'Basic Input for Tool'!D76</f>
        <v>Document reproduction/printing</v>
      </c>
      <c r="N20" s="147" t="s">
        <v>136</v>
      </c>
      <c r="O20" t="s">
        <v>339</v>
      </c>
      <c r="P20" s="147" t="s">
        <v>319</v>
      </c>
    </row>
    <row r="21" spans="1:16" x14ac:dyDescent="0.25">
      <c r="A21">
        <v>2025</v>
      </c>
      <c r="D21" t="str">
        <f>'Basic Input for Tool'!D77</f>
        <v>Procurement</v>
      </c>
      <c r="N21" s="147" t="s">
        <v>137</v>
      </c>
      <c r="O21" t="s">
        <v>340</v>
      </c>
      <c r="P21" s="147" t="s">
        <v>326</v>
      </c>
    </row>
    <row r="22" spans="1:16" x14ac:dyDescent="0.25">
      <c r="A22">
        <v>2026</v>
      </c>
      <c r="D22" t="str">
        <f>'Basic Input for Tool'!D78</f>
        <v>Services</v>
      </c>
      <c r="N22" s="147" t="s">
        <v>138</v>
      </c>
      <c r="O22" t="s">
        <v>341</v>
      </c>
      <c r="P22" s="147" t="s">
        <v>321</v>
      </c>
    </row>
    <row r="23" spans="1:16" x14ac:dyDescent="0.25">
      <c r="A23">
        <v>2027</v>
      </c>
      <c r="D23" t="str">
        <f>'Basic Input for Tool'!D79</f>
        <v>Simulation exercises</v>
      </c>
      <c r="N23" s="147" t="s">
        <v>139</v>
      </c>
      <c r="O23" t="s">
        <v>342</v>
      </c>
      <c r="P23" s="147" t="s">
        <v>336</v>
      </c>
    </row>
    <row r="24" spans="1:16" x14ac:dyDescent="0.25">
      <c r="A24">
        <v>2028</v>
      </c>
      <c r="D24" t="str">
        <f>'Basic Input for Tool'!D80</f>
        <v>Advocacy</v>
      </c>
      <c r="N24" s="147" t="s">
        <v>140</v>
      </c>
      <c r="O24" t="s">
        <v>343</v>
      </c>
      <c r="P24" s="147" t="s">
        <v>326</v>
      </c>
    </row>
    <row r="25" spans="1:16" x14ac:dyDescent="0.25">
      <c r="A25">
        <v>2029</v>
      </c>
      <c r="D25" t="str">
        <f>'Basic Input for Tool'!D81</f>
        <v>Study</v>
      </c>
      <c r="N25" s="147" t="s">
        <v>141</v>
      </c>
      <c r="O25" t="s">
        <v>344</v>
      </c>
      <c r="P25" s="147" t="s">
        <v>319</v>
      </c>
    </row>
    <row r="26" spans="1:16" x14ac:dyDescent="0.25">
      <c r="A26">
        <v>2030</v>
      </c>
      <c r="D26" t="str">
        <f>'Basic Input for Tool'!D82</f>
        <v>Campaign</v>
      </c>
      <c r="N26" s="147" t="s">
        <v>142</v>
      </c>
      <c r="O26" t="s">
        <v>345</v>
      </c>
      <c r="P26" s="147" t="s">
        <v>321</v>
      </c>
    </row>
    <row r="27" spans="1:16" x14ac:dyDescent="0.25">
      <c r="D27" t="str">
        <f>'Basic Input for Tool'!D83</f>
        <v>Other</v>
      </c>
      <c r="N27" s="147" t="s">
        <v>143</v>
      </c>
      <c r="O27" t="s">
        <v>346</v>
      </c>
      <c r="P27" s="147" t="s">
        <v>326</v>
      </c>
    </row>
    <row r="28" spans="1:16" x14ac:dyDescent="0.25">
      <c r="D28" t="str">
        <f>'Basic Input for Tool'!D84</f>
        <v>Other 2</v>
      </c>
      <c r="N28" s="147" t="s">
        <v>144</v>
      </c>
      <c r="O28" t="s">
        <v>347</v>
      </c>
      <c r="P28" s="147" t="s">
        <v>330</v>
      </c>
    </row>
    <row r="29" spans="1:16" x14ac:dyDescent="0.25">
      <c r="D29" t="str">
        <f>'Basic Input for Tool'!D85</f>
        <v>Other 3</v>
      </c>
      <c r="N29" s="147" t="s">
        <v>145</v>
      </c>
      <c r="O29" t="s">
        <v>348</v>
      </c>
      <c r="P29" s="147" t="s">
        <v>319</v>
      </c>
    </row>
    <row r="30" spans="1:16" x14ac:dyDescent="0.25">
      <c r="D30" t="str">
        <f>'Basic Input for Tool'!D86</f>
        <v>Other 4</v>
      </c>
      <c r="N30" s="147" t="s">
        <v>146</v>
      </c>
      <c r="O30" t="s">
        <v>349</v>
      </c>
      <c r="P30" s="147" t="s">
        <v>321</v>
      </c>
    </row>
    <row r="31" spans="1:16" x14ac:dyDescent="0.25">
      <c r="D31" t="str">
        <f>'Basic Input for Tool'!D87</f>
        <v>Other 5</v>
      </c>
      <c r="N31" s="147" t="s">
        <v>147</v>
      </c>
      <c r="O31" t="s">
        <v>350</v>
      </c>
      <c r="P31" s="147" t="s">
        <v>321</v>
      </c>
    </row>
    <row r="32" spans="1:16" x14ac:dyDescent="0.25">
      <c r="N32" s="147" t="s">
        <v>148</v>
      </c>
      <c r="O32" t="s">
        <v>351</v>
      </c>
      <c r="P32" s="147" t="s">
        <v>330</v>
      </c>
    </row>
    <row r="33" spans="1:16" x14ac:dyDescent="0.25">
      <c r="D33" s="100" t="s">
        <v>531</v>
      </c>
      <c r="N33" s="147" t="s">
        <v>149</v>
      </c>
      <c r="O33" t="s">
        <v>352</v>
      </c>
      <c r="P33" s="147" t="s">
        <v>321</v>
      </c>
    </row>
    <row r="34" spans="1:16" x14ac:dyDescent="0.25">
      <c r="D34" t="str">
        <f>'Basic Input for Tool'!E65</f>
        <v>Ministry of Health</v>
      </c>
      <c r="N34" s="147" t="s">
        <v>150</v>
      </c>
      <c r="O34" t="s">
        <v>353</v>
      </c>
      <c r="P34" s="147" t="s">
        <v>326</v>
      </c>
    </row>
    <row r="35" spans="1:16" x14ac:dyDescent="0.25">
      <c r="D35" t="str">
        <f>'Basic Input for Tool'!E66</f>
        <v>Ministry of Finance</v>
      </c>
      <c r="N35" s="147" t="s">
        <v>151</v>
      </c>
      <c r="O35" t="s">
        <v>532</v>
      </c>
      <c r="P35" s="147" t="s">
        <v>321</v>
      </c>
    </row>
    <row r="36" spans="1:16" x14ac:dyDescent="0.25">
      <c r="D36" t="str">
        <f>'Basic Input for Tool'!E67</f>
        <v>Ministry of Agriculture</v>
      </c>
      <c r="N36" s="147" t="s">
        <v>152</v>
      </c>
      <c r="O36" t="s">
        <v>354</v>
      </c>
      <c r="P36" s="147" t="s">
        <v>321</v>
      </c>
    </row>
    <row r="37" spans="1:16" x14ac:dyDescent="0.25">
      <c r="D37" t="str">
        <f>'Basic Input for Tool'!E68</f>
        <v>Ministry of Environment</v>
      </c>
      <c r="N37" s="147" t="s">
        <v>153</v>
      </c>
      <c r="O37" t="s">
        <v>355</v>
      </c>
      <c r="P37" s="147" t="s">
        <v>321</v>
      </c>
    </row>
    <row r="38" spans="1:16" x14ac:dyDescent="0.25">
      <c r="D38" t="str">
        <f>'Basic Input for Tool'!E69</f>
        <v>Other 2</v>
      </c>
      <c r="N38" s="147" t="s">
        <v>154</v>
      </c>
      <c r="O38" t="s">
        <v>356</v>
      </c>
      <c r="P38" s="147" t="s">
        <v>326</v>
      </c>
    </row>
    <row r="39" spans="1:16" x14ac:dyDescent="0.25">
      <c r="D39" t="str">
        <f>'Basic Input for Tool'!E70</f>
        <v>Other 3</v>
      </c>
      <c r="N39" s="147" t="s">
        <v>155</v>
      </c>
      <c r="O39" t="s">
        <v>357</v>
      </c>
      <c r="P39" s="147" t="s">
        <v>330</v>
      </c>
    </row>
    <row r="40" spans="1:16" x14ac:dyDescent="0.25">
      <c r="D40" t="str">
        <f>'Basic Input for Tool'!E71</f>
        <v>Other 4</v>
      </c>
      <c r="N40" s="147" t="s">
        <v>156</v>
      </c>
      <c r="O40" t="s">
        <v>358</v>
      </c>
      <c r="P40" s="147" t="s">
        <v>326</v>
      </c>
    </row>
    <row r="41" spans="1:16" x14ac:dyDescent="0.25">
      <c r="D41" t="str">
        <f>'Basic Input for Tool'!E72</f>
        <v>Other 5</v>
      </c>
      <c r="N41" s="147" t="s">
        <v>157</v>
      </c>
      <c r="O41" t="s">
        <v>359</v>
      </c>
      <c r="P41" s="147" t="s">
        <v>321</v>
      </c>
    </row>
    <row r="42" spans="1:16" x14ac:dyDescent="0.25">
      <c r="D42" t="str">
        <f>'Basic Input for Tool'!E73</f>
        <v>Other 6</v>
      </c>
      <c r="N42" s="147" t="s">
        <v>158</v>
      </c>
      <c r="O42" t="s">
        <v>360</v>
      </c>
      <c r="P42" s="147" t="s">
        <v>321</v>
      </c>
    </row>
    <row r="43" spans="1:16" x14ac:dyDescent="0.25">
      <c r="D43" t="str">
        <f>'Basic Input for Tool'!E74</f>
        <v>Other 7</v>
      </c>
      <c r="N43" s="147" t="s">
        <v>159</v>
      </c>
      <c r="O43" t="s">
        <v>361</v>
      </c>
      <c r="P43" s="147" t="s">
        <v>330</v>
      </c>
    </row>
    <row r="44" spans="1:16" x14ac:dyDescent="0.25">
      <c r="D44" t="str">
        <f>'Basic Input for Tool'!E75</f>
        <v>Other 8</v>
      </c>
      <c r="N44" s="147" t="s">
        <v>160</v>
      </c>
      <c r="O44" t="s">
        <v>362</v>
      </c>
      <c r="P44" s="147" t="s">
        <v>326</v>
      </c>
    </row>
    <row r="45" spans="1:16" x14ac:dyDescent="0.25">
      <c r="D45" t="str">
        <f>'Basic Input for Tool'!E76</f>
        <v>Other 9</v>
      </c>
      <c r="N45" s="147" t="s">
        <v>363</v>
      </c>
      <c r="O45" t="s">
        <v>364</v>
      </c>
      <c r="P45" s="147" t="s">
        <v>321</v>
      </c>
    </row>
    <row r="46" spans="1:16" x14ac:dyDescent="0.25">
      <c r="A46" t="s">
        <v>45</v>
      </c>
      <c r="D46" t="str">
        <f>'Basic Input for Tool'!E77</f>
        <v>Other 10</v>
      </c>
      <c r="N46" s="147" t="s">
        <v>161</v>
      </c>
      <c r="O46" t="s">
        <v>365</v>
      </c>
      <c r="P46" s="147" t="s">
        <v>319</v>
      </c>
    </row>
    <row r="47" spans="1:16" x14ac:dyDescent="0.25">
      <c r="A47" s="154">
        <v>44390.156666666662</v>
      </c>
      <c r="D47" t="str">
        <f>'Basic Input for Tool'!E78</f>
        <v>Other 11</v>
      </c>
      <c r="N47" s="147" t="s">
        <v>162</v>
      </c>
      <c r="O47" t="s">
        <v>366</v>
      </c>
      <c r="P47" s="147" t="s">
        <v>326</v>
      </c>
    </row>
    <row r="48" spans="1:16" x14ac:dyDescent="0.25">
      <c r="D48" t="str">
        <f>'Basic Input for Tool'!E79</f>
        <v>Other 12</v>
      </c>
      <c r="N48" s="147" t="s">
        <v>163</v>
      </c>
      <c r="O48" t="s">
        <v>367</v>
      </c>
      <c r="P48" s="147" t="s">
        <v>319</v>
      </c>
    </row>
    <row r="49" spans="4:16" x14ac:dyDescent="0.25">
      <c r="D49" t="str">
        <f>'Basic Input for Tool'!E80</f>
        <v>Other 13</v>
      </c>
      <c r="N49" s="147" t="s">
        <v>164</v>
      </c>
      <c r="O49" t="s">
        <v>368</v>
      </c>
      <c r="P49" s="147" t="s">
        <v>319</v>
      </c>
    </row>
    <row r="50" spans="4:16" x14ac:dyDescent="0.25">
      <c r="D50" t="str">
        <f>'Basic Input for Tool'!E81</f>
        <v>Other 14</v>
      </c>
      <c r="N50" s="147" t="s">
        <v>369</v>
      </c>
      <c r="O50" t="s">
        <v>370</v>
      </c>
      <c r="P50" s="147" t="s">
        <v>336</v>
      </c>
    </row>
    <row r="51" spans="4:16" x14ac:dyDescent="0.25">
      <c r="D51" t="str">
        <f>'Basic Input for Tool'!E82</f>
        <v>Other 15</v>
      </c>
      <c r="N51" s="147" t="s">
        <v>165</v>
      </c>
      <c r="O51" t="s">
        <v>371</v>
      </c>
      <c r="P51" s="147" t="s">
        <v>321</v>
      </c>
    </row>
    <row r="52" spans="4:16" x14ac:dyDescent="0.25">
      <c r="D52" t="str">
        <f>'Basic Input for Tool'!E83</f>
        <v>Other 16</v>
      </c>
      <c r="N52" s="147" t="s">
        <v>166</v>
      </c>
      <c r="O52" t="s">
        <v>372</v>
      </c>
      <c r="P52" s="147" t="s">
        <v>319</v>
      </c>
    </row>
    <row r="53" spans="4:16" x14ac:dyDescent="0.25">
      <c r="D53" t="str">
        <f>'Basic Input for Tool'!E84</f>
        <v>Other 17</v>
      </c>
      <c r="N53" s="147" t="s">
        <v>167</v>
      </c>
      <c r="O53" t="s">
        <v>373</v>
      </c>
      <c r="P53" s="147" t="s">
        <v>317</v>
      </c>
    </row>
    <row r="54" spans="4:16" x14ac:dyDescent="0.25">
      <c r="D54" t="str">
        <f>'Basic Input for Tool'!E85</f>
        <v>Other 18</v>
      </c>
      <c r="N54" s="147" t="s">
        <v>168</v>
      </c>
      <c r="O54" t="s">
        <v>374</v>
      </c>
      <c r="P54" s="147" t="s">
        <v>326</v>
      </c>
    </row>
    <row r="55" spans="4:16" x14ac:dyDescent="0.25">
      <c r="D55" t="str">
        <f>'Basic Input for Tool'!E86</f>
        <v>Other 19</v>
      </c>
      <c r="N55" s="147" t="s">
        <v>169</v>
      </c>
      <c r="O55" t="s">
        <v>375</v>
      </c>
      <c r="P55" s="147" t="s">
        <v>326</v>
      </c>
    </row>
    <row r="56" spans="4:16" x14ac:dyDescent="0.25">
      <c r="D56" t="str">
        <f>'Basic Input for Tool'!E87</f>
        <v>Other 20</v>
      </c>
      <c r="N56" s="147" t="s">
        <v>170</v>
      </c>
      <c r="O56" t="s">
        <v>376</v>
      </c>
      <c r="P56" s="147" t="s">
        <v>326</v>
      </c>
    </row>
    <row r="57" spans="4:16" x14ac:dyDescent="0.25">
      <c r="N57" s="147" t="s">
        <v>171</v>
      </c>
      <c r="O57" t="s">
        <v>377</v>
      </c>
      <c r="P57" s="147" t="s">
        <v>317</v>
      </c>
    </row>
    <row r="58" spans="4:16" x14ac:dyDescent="0.25">
      <c r="N58" s="147" t="s">
        <v>172</v>
      </c>
      <c r="O58" t="s">
        <v>378</v>
      </c>
      <c r="P58" s="147" t="s">
        <v>326</v>
      </c>
    </row>
    <row r="59" spans="4:16" x14ac:dyDescent="0.25">
      <c r="N59" s="147" t="s">
        <v>173</v>
      </c>
      <c r="O59" t="s">
        <v>379</v>
      </c>
      <c r="P59" s="147" t="s">
        <v>321</v>
      </c>
    </row>
    <row r="60" spans="4:16" x14ac:dyDescent="0.25">
      <c r="N60" s="147" t="s">
        <v>174</v>
      </c>
      <c r="O60" t="s">
        <v>380</v>
      </c>
      <c r="P60" s="147" t="s">
        <v>321</v>
      </c>
    </row>
    <row r="61" spans="4:16" x14ac:dyDescent="0.25">
      <c r="N61" s="147" t="s">
        <v>175</v>
      </c>
      <c r="O61" t="s">
        <v>381</v>
      </c>
      <c r="P61" s="147" t="s">
        <v>319</v>
      </c>
    </row>
    <row r="62" spans="4:16" x14ac:dyDescent="0.25">
      <c r="N62" s="147" t="s">
        <v>176</v>
      </c>
      <c r="O62" t="s">
        <v>382</v>
      </c>
      <c r="P62" s="147" t="s">
        <v>321</v>
      </c>
    </row>
    <row r="63" spans="4:16" x14ac:dyDescent="0.25">
      <c r="N63" s="147" t="s">
        <v>177</v>
      </c>
      <c r="O63" t="s">
        <v>383</v>
      </c>
      <c r="P63" s="147" t="s">
        <v>330</v>
      </c>
    </row>
    <row r="64" spans="4:16" x14ac:dyDescent="0.25">
      <c r="N64" s="147" t="s">
        <v>178</v>
      </c>
      <c r="O64" t="s">
        <v>384</v>
      </c>
      <c r="P64" s="147" t="s">
        <v>319</v>
      </c>
    </row>
    <row r="65" spans="14:16" x14ac:dyDescent="0.25">
      <c r="N65" s="147" t="s">
        <v>179</v>
      </c>
      <c r="O65" t="s">
        <v>385</v>
      </c>
      <c r="P65" s="147" t="s">
        <v>319</v>
      </c>
    </row>
    <row r="66" spans="14:16" x14ac:dyDescent="0.25">
      <c r="N66" s="147" t="s">
        <v>180</v>
      </c>
      <c r="O66" t="s">
        <v>386</v>
      </c>
      <c r="P66" s="147" t="s">
        <v>321</v>
      </c>
    </row>
    <row r="67" spans="14:16" x14ac:dyDescent="0.25">
      <c r="N67" s="147" t="s">
        <v>181</v>
      </c>
      <c r="O67" t="s">
        <v>387</v>
      </c>
      <c r="P67" s="147" t="s">
        <v>321</v>
      </c>
    </row>
    <row r="68" spans="14:16" x14ac:dyDescent="0.25">
      <c r="N68" s="147" t="s">
        <v>182</v>
      </c>
      <c r="O68" t="s">
        <v>388</v>
      </c>
      <c r="P68" s="147" t="s">
        <v>319</v>
      </c>
    </row>
    <row r="69" spans="14:16" x14ac:dyDescent="0.25">
      <c r="N69" s="147" t="s">
        <v>183</v>
      </c>
      <c r="O69" t="s">
        <v>389</v>
      </c>
      <c r="P69" s="147" t="s">
        <v>319</v>
      </c>
    </row>
    <row r="70" spans="14:16" x14ac:dyDescent="0.25">
      <c r="N70" s="147" t="s">
        <v>184</v>
      </c>
      <c r="O70" t="s">
        <v>390</v>
      </c>
      <c r="P70" s="147" t="s">
        <v>321</v>
      </c>
    </row>
    <row r="71" spans="14:16" x14ac:dyDescent="0.25">
      <c r="N71" s="147" t="s">
        <v>185</v>
      </c>
      <c r="O71" t="s">
        <v>391</v>
      </c>
      <c r="P71" s="147" t="s">
        <v>319</v>
      </c>
    </row>
    <row r="72" spans="14:16" x14ac:dyDescent="0.25">
      <c r="N72" s="147" t="s">
        <v>186</v>
      </c>
      <c r="O72" t="s">
        <v>392</v>
      </c>
      <c r="P72" s="147" t="s">
        <v>326</v>
      </c>
    </row>
    <row r="73" spans="14:16" x14ac:dyDescent="0.25">
      <c r="N73" s="147" t="s">
        <v>187</v>
      </c>
      <c r="O73" t="s">
        <v>393</v>
      </c>
      <c r="P73" s="147" t="s">
        <v>326</v>
      </c>
    </row>
    <row r="74" spans="14:16" x14ac:dyDescent="0.25">
      <c r="N74" s="147" t="s">
        <v>188</v>
      </c>
      <c r="O74" t="s">
        <v>394</v>
      </c>
      <c r="P74" s="147" t="s">
        <v>321</v>
      </c>
    </row>
    <row r="75" spans="14:16" x14ac:dyDescent="0.25">
      <c r="N75" s="147" t="s">
        <v>189</v>
      </c>
      <c r="O75" t="s">
        <v>395</v>
      </c>
      <c r="P75" s="147" t="s">
        <v>321</v>
      </c>
    </row>
    <row r="76" spans="14:16" x14ac:dyDescent="0.25">
      <c r="N76" s="147" t="s">
        <v>190</v>
      </c>
      <c r="O76" t="s">
        <v>396</v>
      </c>
      <c r="P76" s="147" t="s">
        <v>326</v>
      </c>
    </row>
    <row r="77" spans="14:16" x14ac:dyDescent="0.25">
      <c r="N77" s="147" t="s">
        <v>191</v>
      </c>
      <c r="O77" t="s">
        <v>397</v>
      </c>
      <c r="P77" s="147" t="s">
        <v>326</v>
      </c>
    </row>
    <row r="78" spans="14:16" x14ac:dyDescent="0.25">
      <c r="N78" s="147" t="s">
        <v>192</v>
      </c>
      <c r="O78" t="s">
        <v>398</v>
      </c>
      <c r="P78" s="147" t="s">
        <v>326</v>
      </c>
    </row>
    <row r="79" spans="14:16" x14ac:dyDescent="0.25">
      <c r="N79" s="147" t="s">
        <v>193</v>
      </c>
      <c r="O79" t="s">
        <v>399</v>
      </c>
      <c r="P79" s="147" t="s">
        <v>319</v>
      </c>
    </row>
    <row r="80" spans="14:16" x14ac:dyDescent="0.25">
      <c r="N80" s="147" t="s">
        <v>194</v>
      </c>
      <c r="O80" t="s">
        <v>400</v>
      </c>
      <c r="P80" s="147" t="s">
        <v>319</v>
      </c>
    </row>
    <row r="81" spans="14:16" x14ac:dyDescent="0.25">
      <c r="N81" s="147" t="s">
        <v>195</v>
      </c>
      <c r="O81" t="s">
        <v>401</v>
      </c>
      <c r="P81" s="147" t="s">
        <v>336</v>
      </c>
    </row>
    <row r="82" spans="14:16" x14ac:dyDescent="0.25">
      <c r="N82" s="147" t="s">
        <v>196</v>
      </c>
      <c r="O82" t="s">
        <v>402</v>
      </c>
      <c r="P82" s="147" t="s">
        <v>336</v>
      </c>
    </row>
    <row r="83" spans="14:16" x14ac:dyDescent="0.25">
      <c r="N83" s="147" t="s">
        <v>403</v>
      </c>
      <c r="O83" t="s">
        <v>404</v>
      </c>
      <c r="P83" s="147" t="s">
        <v>317</v>
      </c>
    </row>
    <row r="84" spans="14:16" x14ac:dyDescent="0.25">
      <c r="N84" s="147" t="s">
        <v>197</v>
      </c>
      <c r="O84" t="s">
        <v>405</v>
      </c>
      <c r="P84" s="147" t="s">
        <v>317</v>
      </c>
    </row>
    <row r="85" spans="14:16" x14ac:dyDescent="0.25">
      <c r="N85" s="147" t="s">
        <v>198</v>
      </c>
      <c r="O85" t="s">
        <v>406</v>
      </c>
      <c r="P85" s="147" t="s">
        <v>319</v>
      </c>
    </row>
    <row r="86" spans="14:16" x14ac:dyDescent="0.25">
      <c r="N86" s="147" t="s">
        <v>199</v>
      </c>
      <c r="O86" t="s">
        <v>407</v>
      </c>
      <c r="P86" s="147" t="s">
        <v>319</v>
      </c>
    </row>
    <row r="87" spans="14:16" x14ac:dyDescent="0.25">
      <c r="N87" s="147" t="s">
        <v>200</v>
      </c>
      <c r="O87" t="s">
        <v>408</v>
      </c>
      <c r="P87" s="147" t="s">
        <v>319</v>
      </c>
    </row>
    <row r="88" spans="14:16" x14ac:dyDescent="0.25">
      <c r="N88" s="147" t="s">
        <v>201</v>
      </c>
      <c r="O88" t="s">
        <v>409</v>
      </c>
      <c r="P88" s="147" t="s">
        <v>326</v>
      </c>
    </row>
    <row r="89" spans="14:16" x14ac:dyDescent="0.25">
      <c r="N89" s="147" t="s">
        <v>202</v>
      </c>
      <c r="O89" t="s">
        <v>410</v>
      </c>
      <c r="P89" s="147" t="s">
        <v>330</v>
      </c>
    </row>
    <row r="90" spans="14:16" x14ac:dyDescent="0.25">
      <c r="N90" s="147" t="s">
        <v>203</v>
      </c>
      <c r="O90" t="s">
        <v>411</v>
      </c>
      <c r="P90" s="147" t="s">
        <v>317</v>
      </c>
    </row>
    <row r="91" spans="14:16" x14ac:dyDescent="0.25">
      <c r="N91" s="147" t="s">
        <v>204</v>
      </c>
      <c r="O91" t="s">
        <v>412</v>
      </c>
      <c r="P91" s="147" t="s">
        <v>319</v>
      </c>
    </row>
    <row r="92" spans="14:16" x14ac:dyDescent="0.25">
      <c r="N92" s="147" t="s">
        <v>205</v>
      </c>
      <c r="O92" t="s">
        <v>413</v>
      </c>
      <c r="P92" s="147" t="s">
        <v>321</v>
      </c>
    </row>
    <row r="93" spans="14:16" x14ac:dyDescent="0.25">
      <c r="N93" s="147" t="s">
        <v>206</v>
      </c>
      <c r="O93" t="s">
        <v>414</v>
      </c>
      <c r="P93" s="147" t="s">
        <v>330</v>
      </c>
    </row>
    <row r="94" spans="14:16" x14ac:dyDescent="0.25">
      <c r="N94" s="147" t="s">
        <v>415</v>
      </c>
      <c r="O94" t="s">
        <v>416</v>
      </c>
      <c r="P94" s="147" t="s">
        <v>330</v>
      </c>
    </row>
    <row r="95" spans="14:16" x14ac:dyDescent="0.25">
      <c r="N95" s="147" t="s">
        <v>207</v>
      </c>
      <c r="O95" t="s">
        <v>417</v>
      </c>
      <c r="P95" s="147" t="s">
        <v>317</v>
      </c>
    </row>
    <row r="96" spans="14:16" x14ac:dyDescent="0.25">
      <c r="N96" s="147" t="s">
        <v>208</v>
      </c>
      <c r="O96" t="s">
        <v>418</v>
      </c>
      <c r="P96" s="147" t="s">
        <v>319</v>
      </c>
    </row>
    <row r="97" spans="14:16" x14ac:dyDescent="0.25">
      <c r="N97" s="147" t="s">
        <v>209</v>
      </c>
      <c r="O97" t="s">
        <v>419</v>
      </c>
      <c r="P97" s="147" t="s">
        <v>330</v>
      </c>
    </row>
    <row r="98" spans="14:16" x14ac:dyDescent="0.25">
      <c r="N98" s="147" t="s">
        <v>210</v>
      </c>
      <c r="O98" t="s">
        <v>420</v>
      </c>
      <c r="P98" s="147" t="s">
        <v>319</v>
      </c>
    </row>
    <row r="99" spans="14:16" x14ac:dyDescent="0.25">
      <c r="N99" s="147" t="s">
        <v>211</v>
      </c>
      <c r="O99" t="s">
        <v>421</v>
      </c>
      <c r="P99" s="147" t="s">
        <v>317</v>
      </c>
    </row>
    <row r="100" spans="14:16" x14ac:dyDescent="0.25">
      <c r="N100" s="147" t="s">
        <v>212</v>
      </c>
      <c r="O100" t="s">
        <v>422</v>
      </c>
      <c r="P100" s="147" t="s">
        <v>321</v>
      </c>
    </row>
    <row r="101" spans="14:16" x14ac:dyDescent="0.25">
      <c r="N101" s="147" t="s">
        <v>213</v>
      </c>
      <c r="O101" t="s">
        <v>423</v>
      </c>
      <c r="P101" s="147" t="s">
        <v>321</v>
      </c>
    </row>
    <row r="102" spans="14:16" x14ac:dyDescent="0.25">
      <c r="N102" s="147" t="s">
        <v>424</v>
      </c>
      <c r="O102" t="s">
        <v>425</v>
      </c>
      <c r="P102" s="147" t="s">
        <v>317</v>
      </c>
    </row>
    <row r="103" spans="14:16" x14ac:dyDescent="0.25">
      <c r="N103" s="147" t="s">
        <v>214</v>
      </c>
      <c r="O103" t="s">
        <v>426</v>
      </c>
      <c r="P103" s="147" t="s">
        <v>319</v>
      </c>
    </row>
    <row r="104" spans="14:16" x14ac:dyDescent="0.25">
      <c r="N104" s="147" t="s">
        <v>215</v>
      </c>
      <c r="O104" t="s">
        <v>427</v>
      </c>
      <c r="P104" s="147" t="s">
        <v>319</v>
      </c>
    </row>
    <row r="105" spans="14:16" ht="30" x14ac:dyDescent="0.25">
      <c r="N105" s="147" t="s">
        <v>428</v>
      </c>
      <c r="O105" t="s">
        <v>429</v>
      </c>
      <c r="P105" s="147" t="s">
        <v>319</v>
      </c>
    </row>
    <row r="106" spans="14:16" x14ac:dyDescent="0.25">
      <c r="N106" s="147" t="s">
        <v>216</v>
      </c>
      <c r="O106" t="s">
        <v>430</v>
      </c>
      <c r="P106" s="147" t="s">
        <v>321</v>
      </c>
    </row>
    <row r="107" spans="14:16" x14ac:dyDescent="0.25">
      <c r="N107" s="147" t="s">
        <v>217</v>
      </c>
      <c r="O107" t="s">
        <v>431</v>
      </c>
      <c r="P107" s="147" t="s">
        <v>321</v>
      </c>
    </row>
    <row r="108" spans="14:16" x14ac:dyDescent="0.25">
      <c r="N108" s="147" t="s">
        <v>218</v>
      </c>
      <c r="O108" t="s">
        <v>432</v>
      </c>
      <c r="P108" s="147" t="s">
        <v>330</v>
      </c>
    </row>
    <row r="109" spans="14:16" x14ac:dyDescent="0.25">
      <c r="N109" s="147" t="s">
        <v>219</v>
      </c>
      <c r="O109" t="s">
        <v>433</v>
      </c>
      <c r="P109" s="147" t="s">
        <v>336</v>
      </c>
    </row>
    <row r="110" spans="14:16" x14ac:dyDescent="0.25">
      <c r="N110" s="147" t="s">
        <v>220</v>
      </c>
      <c r="O110" t="s">
        <v>434</v>
      </c>
      <c r="P110" s="147" t="s">
        <v>321</v>
      </c>
    </row>
    <row r="111" spans="14:16" x14ac:dyDescent="0.25">
      <c r="N111" s="147" t="s">
        <v>221</v>
      </c>
      <c r="O111" t="s">
        <v>435</v>
      </c>
      <c r="P111" s="147" t="s">
        <v>319</v>
      </c>
    </row>
    <row r="112" spans="14:16" x14ac:dyDescent="0.25">
      <c r="N112" s="147" t="s">
        <v>222</v>
      </c>
      <c r="O112" t="s">
        <v>436</v>
      </c>
      <c r="P112" s="147" t="s">
        <v>330</v>
      </c>
    </row>
    <row r="113" spans="14:16" x14ac:dyDescent="0.25">
      <c r="N113" s="147" t="s">
        <v>223</v>
      </c>
      <c r="O113" t="s">
        <v>437</v>
      </c>
      <c r="P113" s="147" t="s">
        <v>321</v>
      </c>
    </row>
    <row r="114" spans="14:16" x14ac:dyDescent="0.25">
      <c r="N114" s="147" t="s">
        <v>224</v>
      </c>
      <c r="O114" t="s">
        <v>438</v>
      </c>
      <c r="P114" s="147" t="s">
        <v>321</v>
      </c>
    </row>
    <row r="115" spans="14:16" x14ac:dyDescent="0.25">
      <c r="N115" s="147" t="s">
        <v>225</v>
      </c>
      <c r="O115" t="s">
        <v>439</v>
      </c>
      <c r="P115" s="147" t="s">
        <v>326</v>
      </c>
    </row>
    <row r="116" spans="14:16" x14ac:dyDescent="0.25">
      <c r="N116" s="147" t="s">
        <v>440</v>
      </c>
      <c r="O116" t="s">
        <v>441</v>
      </c>
      <c r="P116" s="147" t="s">
        <v>330</v>
      </c>
    </row>
    <row r="117" spans="14:16" x14ac:dyDescent="0.25">
      <c r="N117" s="147" t="s">
        <v>442</v>
      </c>
      <c r="O117" t="s">
        <v>443</v>
      </c>
      <c r="P117" s="147" t="s">
        <v>319</v>
      </c>
    </row>
    <row r="118" spans="14:16" x14ac:dyDescent="0.25">
      <c r="N118" s="147" t="s">
        <v>226</v>
      </c>
      <c r="O118" t="s">
        <v>444</v>
      </c>
      <c r="P118" s="147" t="s">
        <v>319</v>
      </c>
    </row>
    <row r="119" spans="14:16" x14ac:dyDescent="0.25">
      <c r="N119" s="147" t="s">
        <v>227</v>
      </c>
      <c r="O119" t="s">
        <v>445</v>
      </c>
      <c r="P119" s="147" t="s">
        <v>330</v>
      </c>
    </row>
    <row r="120" spans="14:16" x14ac:dyDescent="0.25">
      <c r="N120" s="147" t="s">
        <v>228</v>
      </c>
      <c r="O120" t="s">
        <v>446</v>
      </c>
      <c r="P120" s="147" t="s">
        <v>319</v>
      </c>
    </row>
    <row r="121" spans="14:16" x14ac:dyDescent="0.25">
      <c r="N121" s="147" t="s">
        <v>229</v>
      </c>
      <c r="O121" t="s">
        <v>447</v>
      </c>
      <c r="P121" s="147" t="s">
        <v>317</v>
      </c>
    </row>
    <row r="122" spans="14:16" x14ac:dyDescent="0.25">
      <c r="N122" s="147" t="s">
        <v>230</v>
      </c>
      <c r="O122" t="s">
        <v>448</v>
      </c>
      <c r="P122" s="147" t="s">
        <v>321</v>
      </c>
    </row>
    <row r="123" spans="14:16" x14ac:dyDescent="0.25">
      <c r="N123" s="147" t="s">
        <v>231</v>
      </c>
      <c r="O123" t="s">
        <v>449</v>
      </c>
      <c r="P123" s="147" t="s">
        <v>336</v>
      </c>
    </row>
    <row r="124" spans="14:16" x14ac:dyDescent="0.25">
      <c r="N124" s="147" t="s">
        <v>232</v>
      </c>
      <c r="O124" t="s">
        <v>450</v>
      </c>
      <c r="P124" s="147" t="s">
        <v>321</v>
      </c>
    </row>
    <row r="125" spans="14:16" x14ac:dyDescent="0.25">
      <c r="N125" s="147" t="s">
        <v>233</v>
      </c>
      <c r="O125" t="s">
        <v>451</v>
      </c>
      <c r="P125" s="147" t="s">
        <v>330</v>
      </c>
    </row>
    <row r="126" spans="14:16" x14ac:dyDescent="0.25">
      <c r="N126" s="147" t="s">
        <v>234</v>
      </c>
      <c r="O126" t="s">
        <v>452</v>
      </c>
      <c r="P126" s="147" t="s">
        <v>336</v>
      </c>
    </row>
    <row r="127" spans="14:16" x14ac:dyDescent="0.25">
      <c r="N127" s="147" t="s">
        <v>235</v>
      </c>
      <c r="O127" t="s">
        <v>453</v>
      </c>
      <c r="P127" s="147" t="s">
        <v>319</v>
      </c>
    </row>
    <row r="128" spans="14:16" x14ac:dyDescent="0.25">
      <c r="N128" s="147" t="s">
        <v>236</v>
      </c>
      <c r="O128" t="s">
        <v>454</v>
      </c>
      <c r="P128" s="147" t="s">
        <v>330</v>
      </c>
    </row>
    <row r="129" spans="14:16" x14ac:dyDescent="0.25">
      <c r="N129" s="147" t="s">
        <v>237</v>
      </c>
      <c r="O129" t="s">
        <v>455</v>
      </c>
      <c r="P129" s="147" t="s">
        <v>326</v>
      </c>
    </row>
    <row r="130" spans="14:16" x14ac:dyDescent="0.25">
      <c r="N130" s="147" t="s">
        <v>238</v>
      </c>
      <c r="O130" t="s">
        <v>456</v>
      </c>
      <c r="P130" s="147" t="s">
        <v>321</v>
      </c>
    </row>
    <row r="131" spans="14:16" x14ac:dyDescent="0.25">
      <c r="N131" s="147" t="s">
        <v>239</v>
      </c>
      <c r="O131" t="s">
        <v>457</v>
      </c>
      <c r="P131" s="147" t="s">
        <v>321</v>
      </c>
    </row>
    <row r="132" spans="14:16" x14ac:dyDescent="0.25">
      <c r="N132" s="147" t="s">
        <v>240</v>
      </c>
      <c r="O132" t="s">
        <v>458</v>
      </c>
      <c r="P132" s="147" t="s">
        <v>330</v>
      </c>
    </row>
    <row r="133" spans="14:16" x14ac:dyDescent="0.25">
      <c r="N133" s="147" t="s">
        <v>241</v>
      </c>
      <c r="O133" t="s">
        <v>459</v>
      </c>
      <c r="P133" s="147" t="s">
        <v>319</v>
      </c>
    </row>
    <row r="134" spans="14:16" x14ac:dyDescent="0.25">
      <c r="N134" s="147" t="s">
        <v>242</v>
      </c>
      <c r="O134" t="s">
        <v>460</v>
      </c>
      <c r="P134" s="147" t="s">
        <v>317</v>
      </c>
    </row>
    <row r="135" spans="14:16" x14ac:dyDescent="0.25">
      <c r="N135" s="147" t="s">
        <v>243</v>
      </c>
      <c r="O135" t="s">
        <v>461</v>
      </c>
      <c r="P135" s="147" t="s">
        <v>317</v>
      </c>
    </row>
    <row r="136" spans="14:16" x14ac:dyDescent="0.25">
      <c r="N136" s="147" t="s">
        <v>244</v>
      </c>
      <c r="O136" t="s">
        <v>462</v>
      </c>
      <c r="P136" s="147" t="s">
        <v>330</v>
      </c>
    </row>
    <row r="137" spans="14:16" x14ac:dyDescent="0.25">
      <c r="N137" s="147" t="s">
        <v>245</v>
      </c>
      <c r="O137" t="s">
        <v>463</v>
      </c>
      <c r="P137" s="147" t="s">
        <v>326</v>
      </c>
    </row>
    <row r="138" spans="14:16" x14ac:dyDescent="0.25">
      <c r="N138" s="147" t="s">
        <v>246</v>
      </c>
      <c r="O138" t="s">
        <v>464</v>
      </c>
      <c r="P138" s="147" t="s">
        <v>330</v>
      </c>
    </row>
    <row r="139" spans="14:16" x14ac:dyDescent="0.25">
      <c r="N139" s="147" t="s">
        <v>247</v>
      </c>
      <c r="O139" t="s">
        <v>465</v>
      </c>
      <c r="P139" s="147" t="s">
        <v>326</v>
      </c>
    </row>
    <row r="140" spans="14:16" x14ac:dyDescent="0.25">
      <c r="N140" s="147" t="s">
        <v>248</v>
      </c>
      <c r="O140" t="s">
        <v>466</v>
      </c>
      <c r="P140" s="147" t="s">
        <v>326</v>
      </c>
    </row>
    <row r="141" spans="14:16" x14ac:dyDescent="0.25">
      <c r="N141" s="147" t="s">
        <v>249</v>
      </c>
      <c r="O141" t="s">
        <v>467</v>
      </c>
      <c r="P141" s="147" t="s">
        <v>330</v>
      </c>
    </row>
    <row r="142" spans="14:16" x14ac:dyDescent="0.25">
      <c r="N142" s="147" t="s">
        <v>250</v>
      </c>
      <c r="O142" t="s">
        <v>468</v>
      </c>
      <c r="P142" s="147" t="s">
        <v>319</v>
      </c>
    </row>
    <row r="143" spans="14:16" x14ac:dyDescent="0.25">
      <c r="N143" s="147" t="s">
        <v>251</v>
      </c>
      <c r="O143" t="s">
        <v>469</v>
      </c>
      <c r="P143" s="147" t="s">
        <v>319</v>
      </c>
    </row>
    <row r="144" spans="14:16" x14ac:dyDescent="0.25">
      <c r="N144" s="147" t="s">
        <v>252</v>
      </c>
      <c r="O144" t="s">
        <v>470</v>
      </c>
      <c r="P144" s="147" t="s">
        <v>317</v>
      </c>
    </row>
    <row r="145" spans="14:16" x14ac:dyDescent="0.25">
      <c r="N145" s="147" t="s">
        <v>253</v>
      </c>
      <c r="O145" t="s">
        <v>471</v>
      </c>
      <c r="P145" s="147" t="s">
        <v>319</v>
      </c>
    </row>
    <row r="146" spans="14:16" x14ac:dyDescent="0.25">
      <c r="N146" s="147" t="s">
        <v>254</v>
      </c>
      <c r="O146" t="s">
        <v>472</v>
      </c>
      <c r="P146" s="147" t="s">
        <v>319</v>
      </c>
    </row>
    <row r="147" spans="14:16" x14ac:dyDescent="0.25">
      <c r="N147" s="147" t="s">
        <v>255</v>
      </c>
      <c r="O147" t="s">
        <v>473</v>
      </c>
      <c r="P147" s="147" t="s">
        <v>321</v>
      </c>
    </row>
    <row r="148" spans="14:16" x14ac:dyDescent="0.25">
      <c r="N148" s="147" t="s">
        <v>256</v>
      </c>
      <c r="O148" t="s">
        <v>474</v>
      </c>
      <c r="P148" s="147" t="s">
        <v>326</v>
      </c>
    </row>
    <row r="149" spans="14:16" x14ac:dyDescent="0.25">
      <c r="N149" s="147" t="s">
        <v>257</v>
      </c>
      <c r="O149" t="s">
        <v>475</v>
      </c>
      <c r="P149" s="147" t="s">
        <v>326</v>
      </c>
    </row>
    <row r="150" spans="14:16" x14ac:dyDescent="0.25">
      <c r="N150" s="147" t="s">
        <v>476</v>
      </c>
      <c r="O150" t="s">
        <v>477</v>
      </c>
      <c r="P150" s="147" t="s">
        <v>326</v>
      </c>
    </row>
    <row r="151" spans="14:16" x14ac:dyDescent="0.25">
      <c r="N151" s="147" t="s">
        <v>258</v>
      </c>
      <c r="O151" t="s">
        <v>478</v>
      </c>
      <c r="P151" s="147" t="s">
        <v>330</v>
      </c>
    </row>
    <row r="152" spans="14:16" x14ac:dyDescent="0.25">
      <c r="N152" s="147" t="s">
        <v>259</v>
      </c>
      <c r="O152" t="s">
        <v>479</v>
      </c>
      <c r="P152" s="147" t="s">
        <v>319</v>
      </c>
    </row>
    <row r="153" spans="14:16" x14ac:dyDescent="0.25">
      <c r="N153" s="147" t="s">
        <v>480</v>
      </c>
      <c r="O153" t="s">
        <v>481</v>
      </c>
      <c r="P153" s="147" t="s">
        <v>321</v>
      </c>
    </row>
    <row r="154" spans="14:16" x14ac:dyDescent="0.25">
      <c r="N154" s="147" t="s">
        <v>260</v>
      </c>
      <c r="O154" t="s">
        <v>482</v>
      </c>
      <c r="P154" s="147" t="s">
        <v>317</v>
      </c>
    </row>
    <row r="155" spans="14:16" x14ac:dyDescent="0.25">
      <c r="N155" s="147" t="s">
        <v>261</v>
      </c>
      <c r="O155" t="s">
        <v>483</v>
      </c>
      <c r="P155" s="147" t="s">
        <v>321</v>
      </c>
    </row>
    <row r="156" spans="14:16" x14ac:dyDescent="0.25">
      <c r="N156" s="147" t="s">
        <v>262</v>
      </c>
      <c r="O156" t="s">
        <v>484</v>
      </c>
      <c r="P156" s="147" t="s">
        <v>319</v>
      </c>
    </row>
    <row r="157" spans="14:16" x14ac:dyDescent="0.25">
      <c r="N157" s="147" t="s">
        <v>263</v>
      </c>
      <c r="O157" t="s">
        <v>485</v>
      </c>
      <c r="P157" s="147" t="s">
        <v>321</v>
      </c>
    </row>
    <row r="158" spans="14:16" x14ac:dyDescent="0.25">
      <c r="N158" s="147" t="s">
        <v>264</v>
      </c>
      <c r="O158" t="s">
        <v>486</v>
      </c>
      <c r="P158" s="147" t="s">
        <v>321</v>
      </c>
    </row>
    <row r="159" spans="14:16" x14ac:dyDescent="0.25">
      <c r="N159" s="147" t="s">
        <v>265</v>
      </c>
      <c r="O159" t="s">
        <v>487</v>
      </c>
      <c r="P159" s="147" t="s">
        <v>330</v>
      </c>
    </row>
    <row r="160" spans="14:16" x14ac:dyDescent="0.25">
      <c r="N160" s="147" t="s">
        <v>266</v>
      </c>
      <c r="O160" t="s">
        <v>488</v>
      </c>
      <c r="P160" s="147" t="s">
        <v>319</v>
      </c>
    </row>
    <row r="161" spans="14:16" x14ac:dyDescent="0.25">
      <c r="N161" s="147" t="s">
        <v>267</v>
      </c>
      <c r="O161" t="s">
        <v>489</v>
      </c>
      <c r="P161" s="147" t="s">
        <v>319</v>
      </c>
    </row>
    <row r="162" spans="14:16" x14ac:dyDescent="0.25">
      <c r="N162" s="147" t="s">
        <v>269</v>
      </c>
      <c r="O162" t="s">
        <v>490</v>
      </c>
      <c r="P162" s="147" t="s">
        <v>317</v>
      </c>
    </row>
    <row r="163" spans="14:16" x14ac:dyDescent="0.25">
      <c r="N163" s="147" t="s">
        <v>268</v>
      </c>
      <c r="O163" t="s">
        <v>491</v>
      </c>
      <c r="P163" s="147" t="s">
        <v>330</v>
      </c>
    </row>
    <row r="164" spans="14:16" x14ac:dyDescent="0.25">
      <c r="N164" s="147" t="s">
        <v>270</v>
      </c>
      <c r="O164" t="s">
        <v>492</v>
      </c>
      <c r="P164" s="147" t="s">
        <v>321</v>
      </c>
    </row>
    <row r="165" spans="14:16" x14ac:dyDescent="0.25">
      <c r="N165" s="147" t="s">
        <v>272</v>
      </c>
      <c r="O165" t="s">
        <v>493</v>
      </c>
      <c r="P165" s="147" t="s">
        <v>319</v>
      </c>
    </row>
    <row r="166" spans="14:16" x14ac:dyDescent="0.25">
      <c r="N166" s="147" t="s">
        <v>273</v>
      </c>
      <c r="O166" t="s">
        <v>494</v>
      </c>
      <c r="P166" s="147" t="s">
        <v>336</v>
      </c>
    </row>
    <row r="167" spans="14:16" x14ac:dyDescent="0.25">
      <c r="N167" s="147" t="s">
        <v>274</v>
      </c>
      <c r="O167" t="s">
        <v>495</v>
      </c>
      <c r="P167" s="147" t="s">
        <v>317</v>
      </c>
    </row>
    <row r="168" spans="14:16" x14ac:dyDescent="0.25">
      <c r="N168" s="147" t="s">
        <v>271</v>
      </c>
      <c r="O168" t="s">
        <v>496</v>
      </c>
      <c r="P168" s="147" t="s">
        <v>317</v>
      </c>
    </row>
    <row r="169" spans="14:16" x14ac:dyDescent="0.25">
      <c r="N169" s="147" t="s">
        <v>275</v>
      </c>
      <c r="O169" t="s">
        <v>497</v>
      </c>
      <c r="P169" s="147" t="s">
        <v>326</v>
      </c>
    </row>
    <row r="170" spans="14:16" x14ac:dyDescent="0.25">
      <c r="N170" s="147" t="s">
        <v>276</v>
      </c>
      <c r="O170" t="s">
        <v>498</v>
      </c>
      <c r="P170" s="147" t="s">
        <v>321</v>
      </c>
    </row>
    <row r="171" spans="14:16" x14ac:dyDescent="0.25">
      <c r="N171" s="147" t="s">
        <v>277</v>
      </c>
      <c r="O171" t="s">
        <v>499</v>
      </c>
      <c r="P171" s="147" t="s">
        <v>319</v>
      </c>
    </row>
    <row r="172" spans="14:16" x14ac:dyDescent="0.25">
      <c r="N172" s="147" t="s">
        <v>278</v>
      </c>
      <c r="O172" t="s">
        <v>500</v>
      </c>
      <c r="P172" s="147" t="s">
        <v>319</v>
      </c>
    </row>
    <row r="173" spans="14:16" x14ac:dyDescent="0.25">
      <c r="N173" s="147" t="s">
        <v>279</v>
      </c>
      <c r="O173" t="s">
        <v>501</v>
      </c>
      <c r="P173" s="147" t="s">
        <v>317</v>
      </c>
    </row>
    <row r="174" spans="14:16" x14ac:dyDescent="0.25">
      <c r="N174" s="147" t="s">
        <v>502</v>
      </c>
      <c r="O174" t="s">
        <v>503</v>
      </c>
      <c r="P174" s="147" t="s">
        <v>321</v>
      </c>
    </row>
    <row r="175" spans="14:16" x14ac:dyDescent="0.25">
      <c r="N175" s="147" t="s">
        <v>504</v>
      </c>
      <c r="O175" t="s">
        <v>505</v>
      </c>
      <c r="P175" s="147" t="s">
        <v>321</v>
      </c>
    </row>
    <row r="176" spans="14:16" x14ac:dyDescent="0.25">
      <c r="N176" s="147" t="s">
        <v>280</v>
      </c>
      <c r="O176" t="s">
        <v>506</v>
      </c>
      <c r="P176" s="147" t="s">
        <v>319</v>
      </c>
    </row>
    <row r="177" spans="14:16" x14ac:dyDescent="0.25">
      <c r="N177" s="147" t="s">
        <v>281</v>
      </c>
      <c r="O177" t="s">
        <v>507</v>
      </c>
      <c r="P177" s="147" t="s">
        <v>336</v>
      </c>
    </row>
    <row r="178" spans="14:16" x14ac:dyDescent="0.25">
      <c r="N178" s="147" t="s">
        <v>508</v>
      </c>
      <c r="O178" t="s">
        <v>509</v>
      </c>
      <c r="P178" s="147" t="s">
        <v>336</v>
      </c>
    </row>
    <row r="179" spans="14:16" x14ac:dyDescent="0.25">
      <c r="N179" s="147" t="s">
        <v>282</v>
      </c>
      <c r="O179" t="s">
        <v>510</v>
      </c>
      <c r="P179" s="147" t="s">
        <v>321</v>
      </c>
    </row>
    <row r="180" spans="14:16" x14ac:dyDescent="0.25">
      <c r="N180" s="147" t="s">
        <v>283</v>
      </c>
      <c r="O180" t="s">
        <v>511</v>
      </c>
      <c r="P180" s="147" t="s">
        <v>330</v>
      </c>
    </row>
    <row r="181" spans="14:16" x14ac:dyDescent="0.25">
      <c r="N181" s="147" t="s">
        <v>284</v>
      </c>
      <c r="O181" t="s">
        <v>512</v>
      </c>
      <c r="P181" s="147" t="s">
        <v>326</v>
      </c>
    </row>
    <row r="182" spans="14:16" x14ac:dyDescent="0.25">
      <c r="N182" s="147" t="s">
        <v>118</v>
      </c>
      <c r="O182" t="s">
        <v>513</v>
      </c>
      <c r="P182" s="147" t="s">
        <v>317</v>
      </c>
    </row>
    <row r="183" spans="14:16" x14ac:dyDescent="0.25">
      <c r="N183" s="147" t="s">
        <v>285</v>
      </c>
      <c r="O183" t="s">
        <v>514</v>
      </c>
      <c r="P183" s="147" t="s">
        <v>319</v>
      </c>
    </row>
    <row r="184" spans="14:16" x14ac:dyDescent="0.25">
      <c r="N184" s="147" t="s">
        <v>286</v>
      </c>
      <c r="O184" t="s">
        <v>515</v>
      </c>
      <c r="P184" s="147" t="s">
        <v>319</v>
      </c>
    </row>
    <row r="185" spans="14:16" x14ac:dyDescent="0.25">
      <c r="N185" s="147" t="s">
        <v>287</v>
      </c>
      <c r="O185" t="s">
        <v>516</v>
      </c>
      <c r="P185" s="147" t="s">
        <v>330</v>
      </c>
    </row>
    <row r="186" spans="14:16" x14ac:dyDescent="0.25">
      <c r="N186" s="147" t="s">
        <v>288</v>
      </c>
      <c r="O186" t="s">
        <v>517</v>
      </c>
      <c r="P186" s="147" t="s">
        <v>321</v>
      </c>
    </row>
    <row r="187" spans="14:16" x14ac:dyDescent="0.25">
      <c r="N187" s="147" t="s">
        <v>289</v>
      </c>
      <c r="O187" t="s">
        <v>518</v>
      </c>
      <c r="P187" s="147" t="s">
        <v>319</v>
      </c>
    </row>
    <row r="188" spans="14:16" x14ac:dyDescent="0.25">
      <c r="N188" s="147" t="s">
        <v>290</v>
      </c>
      <c r="O188" t="s">
        <v>519</v>
      </c>
      <c r="P188" s="147" t="s">
        <v>317</v>
      </c>
    </row>
    <row r="189" spans="14:16" x14ac:dyDescent="0.25">
      <c r="N189" s="147" t="s">
        <v>291</v>
      </c>
      <c r="O189" t="s">
        <v>520</v>
      </c>
      <c r="P189" s="147" t="s">
        <v>319</v>
      </c>
    </row>
    <row r="190" spans="14:16" x14ac:dyDescent="0.25">
      <c r="N190" s="147" t="s">
        <v>292</v>
      </c>
      <c r="O190" t="s">
        <v>521</v>
      </c>
      <c r="P190" s="147" t="s">
        <v>326</v>
      </c>
    </row>
    <row r="191" spans="14:16" x14ac:dyDescent="0.25">
      <c r="N191" s="147" t="s">
        <v>293</v>
      </c>
      <c r="O191" t="s">
        <v>522</v>
      </c>
      <c r="P191" s="147" t="s">
        <v>326</v>
      </c>
    </row>
    <row r="192" spans="14:16" x14ac:dyDescent="0.25">
      <c r="N192" s="147" t="s">
        <v>294</v>
      </c>
      <c r="O192" t="s">
        <v>523</v>
      </c>
      <c r="P192" s="147" t="s">
        <v>319</v>
      </c>
    </row>
    <row r="193" spans="14:16" x14ac:dyDescent="0.25">
      <c r="N193" s="147" t="s">
        <v>295</v>
      </c>
      <c r="O193" t="s">
        <v>524</v>
      </c>
      <c r="P193" s="147" t="s">
        <v>330</v>
      </c>
    </row>
    <row r="194" spans="14:16" x14ac:dyDescent="0.25">
      <c r="N194" s="147" t="s">
        <v>296</v>
      </c>
      <c r="O194" t="s">
        <v>525</v>
      </c>
      <c r="P194" s="147" t="s">
        <v>326</v>
      </c>
    </row>
    <row r="195" spans="14:16" x14ac:dyDescent="0.25">
      <c r="N195" s="147" t="s">
        <v>297</v>
      </c>
      <c r="O195" t="s">
        <v>526</v>
      </c>
      <c r="P195" s="147" t="s">
        <v>330</v>
      </c>
    </row>
    <row r="196" spans="14:16" x14ac:dyDescent="0.25">
      <c r="N196" s="147" t="s">
        <v>298</v>
      </c>
      <c r="O196" t="s">
        <v>527</v>
      </c>
      <c r="P196" s="147" t="s">
        <v>317</v>
      </c>
    </row>
    <row r="197" spans="14:16" x14ac:dyDescent="0.25">
      <c r="N197" s="147" t="s">
        <v>299</v>
      </c>
      <c r="O197" t="s">
        <v>528</v>
      </c>
      <c r="P197" s="147" t="s">
        <v>321</v>
      </c>
    </row>
    <row r="198" spans="14:16" x14ac:dyDescent="0.25">
      <c r="N198" s="147" t="s">
        <v>300</v>
      </c>
      <c r="O198" t="s">
        <v>529</v>
      </c>
      <c r="P198" s="147" t="s">
        <v>321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2">
    <tabColor theme="6" tint="0.59999389629810485"/>
  </sheetPr>
  <dimension ref="A1:XFC184"/>
  <sheetViews>
    <sheetView topLeftCell="J1" zoomScaleNormal="100" workbookViewId="0">
      <selection activeCell="N15" sqref="N15"/>
    </sheetView>
  </sheetViews>
  <sheetFormatPr defaultColWidth="9.140625" defaultRowHeight="15.75" outlineLevelRow="1" x14ac:dyDescent="0.25"/>
  <cols>
    <col min="1" max="1" width="2.140625" style="37" customWidth="1"/>
    <col min="2" max="2" width="30.140625" style="37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8" width="6.42578125" style="37" bestFit="1" customWidth="1"/>
    <col min="19" max="19" width="10.42578125" style="37" customWidth="1"/>
    <col min="20" max="24" width="18.85546875" style="37" bestFit="1" customWidth="1"/>
    <col min="25" max="25" width="16.5703125" style="37" bestFit="1" customWidth="1"/>
    <col min="26" max="26" width="14.5703125" style="37" customWidth="1"/>
    <col min="27" max="27" width="33.140625" style="37" customWidth="1"/>
    <col min="28" max="28" width="29.42578125" bestFit="1" customWidth="1"/>
    <col min="29" max="29" width="28.140625" customWidth="1"/>
    <col min="30" max="31" width="13.5703125" customWidth="1"/>
    <col min="43" max="43" width="11.140625" bestFit="1" customWidth="1"/>
    <col min="16371" max="16371" width="19.42578125" bestFit="1" customWidth="1"/>
    <col min="16372" max="16372" width="10.5703125" bestFit="1" customWidth="1"/>
    <col min="16373" max="16373" width="9.85546875" bestFit="1" customWidth="1"/>
  </cols>
  <sheetData>
    <row r="1" spans="1:193 16371:16383" x14ac:dyDescent="0.25">
      <c r="A1" s="136" t="str">
        <f>IF(ISNA(VLOOKUP(CountryName,CountriesCodes,2,FALSE))=TRUE,"",VLOOKUP(CountryName,CountriesCodes,2,FALSE)&amp; "NLF")</f>
        <v>ETH NLF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42">
        <v>103</v>
      </c>
      <c r="B2" s="34" t="s">
        <v>690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110" t="e">
        <f>$BJ2*$BK2*$BL2 + $BN2*$BK2*($BO2 + $BP2) + $BQ2*$BK2*$BR2 + 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534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ht="61.7" customHeight="1" outlineLevel="1" x14ac:dyDescent="0.25">
      <c r="A4" s="32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  <c r="Z4" s="37" t="s">
        <v>533</v>
      </c>
      <c r="AA4" s="37" t="s">
        <v>533</v>
      </c>
    </row>
    <row r="5" spans="1:193 16371:16383" ht="46.5" x14ac:dyDescent="0.25">
      <c r="A5" s="139"/>
      <c r="B5" s="40" t="s">
        <v>598</v>
      </c>
      <c r="C5" s="41" t="s">
        <v>753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71" t="s">
        <v>847</v>
      </c>
      <c r="AE6" s="264" t="s">
        <v>718</v>
      </c>
      <c r="AG6">
        <f>COUNTA($AA7:$AA106)</f>
        <v>4</v>
      </c>
      <c r="AH6">
        <f>COUNTA($N7:$N106)</f>
        <v>4</v>
      </c>
    </row>
    <row r="7" spans="1:193 16371:16383" x14ac:dyDescent="0.25">
      <c r="A7" s="143"/>
      <c r="B7" s="162">
        <v>1</v>
      </c>
      <c r="C7" s="162">
        <v>1.1000000000000001</v>
      </c>
      <c r="D7" s="162" t="s">
        <v>835</v>
      </c>
      <c r="E7" s="162" t="s">
        <v>838</v>
      </c>
      <c r="F7" s="162" t="s">
        <v>777</v>
      </c>
      <c r="G7" s="162" t="s">
        <v>778</v>
      </c>
      <c r="H7" s="162" t="s">
        <v>32</v>
      </c>
      <c r="I7" s="162"/>
      <c r="J7" s="162"/>
      <c r="K7" s="162" t="s">
        <v>841</v>
      </c>
      <c r="L7" s="162" t="s">
        <v>725</v>
      </c>
      <c r="M7" s="162" t="s">
        <v>786</v>
      </c>
      <c r="N7" s="206">
        <f>(((($AN7-$AO7)*$AP7*$AQ7+$AO7*($AP7+ExtraDaysFar)*$AR7)+($AS7*$AP7)+($AT7+$AU7)*$AP7*$AN7+$AV7*$AN7))+($AW7*$AZ7*$AX7+$AW7*$BA7*$AZ7+$AY7+$AN7*$BB7)+$BC7*$AP7+$BH7+$BI7</f>
        <v>175200</v>
      </c>
      <c r="O7" s="47">
        <v>1</v>
      </c>
      <c r="P7" s="50">
        <v>2</v>
      </c>
      <c r="Q7" s="50">
        <v>1</v>
      </c>
      <c r="R7" s="50"/>
      <c r="S7" s="50"/>
      <c r="T7" s="158">
        <f t="shared" ref="T7:X15" si="1">IF($N7="Pending",0,$N7*O7)</f>
        <v>175200</v>
      </c>
      <c r="U7" s="158">
        <f t="shared" si="1"/>
        <v>350400</v>
      </c>
      <c r="V7" s="158">
        <f t="shared" si="1"/>
        <v>175200</v>
      </c>
      <c r="W7" s="158">
        <f t="shared" si="1"/>
        <v>0</v>
      </c>
      <c r="X7" s="158">
        <f t="shared" si="1"/>
        <v>0</v>
      </c>
      <c r="Y7" s="158">
        <f>SUM(T7:X7)</f>
        <v>700800</v>
      </c>
      <c r="Z7" s="158" t="s">
        <v>665</v>
      </c>
      <c r="AA7" s="49" t="s">
        <v>591</v>
      </c>
      <c r="AB7" t="s">
        <v>844</v>
      </c>
      <c r="AC7" s="270" t="s">
        <v>845</v>
      </c>
      <c r="AD7" s="270" t="s">
        <v>536</v>
      </c>
      <c r="AE7" t="s">
        <v>846</v>
      </c>
      <c r="AL7" t="s">
        <v>665</v>
      </c>
      <c r="AN7">
        <v>30</v>
      </c>
      <c r="AO7">
        <v>30</v>
      </c>
      <c r="AP7">
        <v>3</v>
      </c>
      <c r="AQ7">
        <v>0</v>
      </c>
      <c r="AR7">
        <v>1480</v>
      </c>
      <c r="AS7">
        <v>3500</v>
      </c>
      <c r="AT7">
        <v>250</v>
      </c>
      <c r="AU7">
        <v>80</v>
      </c>
      <c r="AV7">
        <v>60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 t="s">
        <v>32</v>
      </c>
      <c r="BE7" t="s">
        <v>591</v>
      </c>
      <c r="BF7" t="s">
        <v>665</v>
      </c>
      <c r="BG7" t="s">
        <v>778</v>
      </c>
      <c r="BH7">
        <v>0</v>
      </c>
      <c r="BI7">
        <v>0</v>
      </c>
    </row>
    <row r="8" spans="1:193 16371:16383" x14ac:dyDescent="0.25">
      <c r="A8" s="143"/>
      <c r="B8" s="162"/>
      <c r="C8" s="162"/>
      <c r="D8" s="162"/>
      <c r="E8" s="162" t="s">
        <v>839</v>
      </c>
      <c r="F8" s="162" t="s">
        <v>783</v>
      </c>
      <c r="G8" s="162" t="s">
        <v>778</v>
      </c>
      <c r="H8" s="162" t="s">
        <v>32</v>
      </c>
      <c r="I8" s="162"/>
      <c r="J8" s="162"/>
      <c r="K8" s="162" t="s">
        <v>841</v>
      </c>
      <c r="L8" s="162" t="s">
        <v>791</v>
      </c>
      <c r="M8" s="162"/>
      <c r="N8" s="206">
        <f>(((($AN8-$AO8)*$AP8*$AQ8+$AO8*($AP8+ExtraDaysFar)*$AR8)+($AS8*$AP8)+($AT8+$AU8)*$AP8*$AN8+$AV8*$AN8))+($AW8*$AZ8*$AX8+$AW8*$BA8*$AZ8+$AY8+$AN8*$BB8)+$BC8*$AP8+$BH8+$BI8</f>
        <v>290800</v>
      </c>
      <c r="O8" s="47">
        <v>1</v>
      </c>
      <c r="P8" s="50"/>
      <c r="Q8" s="50"/>
      <c r="R8" s="50"/>
      <c r="S8" s="50"/>
      <c r="T8" s="158">
        <f t="shared" si="1"/>
        <v>290800</v>
      </c>
      <c r="U8" s="158">
        <f t="shared" si="1"/>
        <v>0</v>
      </c>
      <c r="V8" s="158">
        <f t="shared" si="1"/>
        <v>0</v>
      </c>
      <c r="W8" s="158">
        <f t="shared" si="1"/>
        <v>0</v>
      </c>
      <c r="X8" s="158">
        <f t="shared" si="1"/>
        <v>0</v>
      </c>
      <c r="Y8" s="158">
        <f>SUM(T8:X8)</f>
        <v>290800</v>
      </c>
      <c r="Z8" s="158" t="s">
        <v>667</v>
      </c>
      <c r="AA8" s="49" t="s">
        <v>591</v>
      </c>
      <c r="AL8" t="s">
        <v>667</v>
      </c>
      <c r="AN8">
        <v>30</v>
      </c>
      <c r="AO8">
        <v>30</v>
      </c>
      <c r="AP8">
        <v>5</v>
      </c>
      <c r="AQ8">
        <v>0</v>
      </c>
      <c r="AR8">
        <v>1480</v>
      </c>
      <c r="AS8">
        <v>3500</v>
      </c>
      <c r="AT8">
        <v>250</v>
      </c>
      <c r="AU8">
        <v>80</v>
      </c>
      <c r="AV8">
        <v>60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 t="s">
        <v>32</v>
      </c>
      <c r="BE8" t="s">
        <v>591</v>
      </c>
      <c r="BF8" t="s">
        <v>667</v>
      </c>
      <c r="BG8" t="s">
        <v>778</v>
      </c>
      <c r="BH8">
        <v>0</v>
      </c>
      <c r="BI8">
        <v>0</v>
      </c>
    </row>
    <row r="9" spans="1:193 16371:16383" x14ac:dyDescent="0.25">
      <c r="A9" s="143"/>
      <c r="B9" s="162"/>
      <c r="C9" s="162"/>
      <c r="D9" s="162"/>
      <c r="E9" s="162" t="s">
        <v>840</v>
      </c>
      <c r="F9" s="162" t="s">
        <v>784</v>
      </c>
      <c r="G9" s="162" t="s">
        <v>778</v>
      </c>
      <c r="H9" s="162" t="s">
        <v>32</v>
      </c>
      <c r="I9" s="162"/>
      <c r="J9" s="162"/>
      <c r="K9" s="162" t="s">
        <v>842</v>
      </c>
      <c r="L9" s="162" t="s">
        <v>723</v>
      </c>
      <c r="M9" s="162" t="s">
        <v>843</v>
      </c>
      <c r="N9" s="206">
        <f>$CB9*$CC9*$CD9+$CB9*$CC9*$CE9+$CB9*$CF9</f>
        <v>247000</v>
      </c>
      <c r="O9" s="47"/>
      <c r="P9" s="50">
        <v>1</v>
      </c>
      <c r="Q9" s="50"/>
      <c r="R9" s="50"/>
      <c r="S9" s="50"/>
      <c r="T9" s="158">
        <f t="shared" ref="T9" si="2">IF($N9="Pending",0,$N9*O9)</f>
        <v>0</v>
      </c>
      <c r="U9" s="158">
        <f t="shared" ref="U9" si="3">IF($N9="Pending",0,$N9*P9)</f>
        <v>247000</v>
      </c>
      <c r="V9" s="158">
        <f t="shared" ref="V9" si="4">IF($N9="Pending",0,$N9*Q9)</f>
        <v>0</v>
      </c>
      <c r="W9" s="158">
        <f t="shared" ref="W9" si="5">IF($N9="Pending",0,$N9*R9)</f>
        <v>0</v>
      </c>
      <c r="X9" s="158">
        <f t="shared" ref="X9" si="6">IF($N9="Pending",0,$N9*S9)</f>
        <v>0</v>
      </c>
      <c r="Y9" s="158">
        <f t="shared" ref="Y9" si="7">SUM(T9:X9)</f>
        <v>247000</v>
      </c>
      <c r="Z9" s="158" t="s">
        <v>669</v>
      </c>
      <c r="AA9" s="49" t="s">
        <v>591</v>
      </c>
      <c r="AL9" t="s">
        <v>787</v>
      </c>
      <c r="CA9" t="s">
        <v>28</v>
      </c>
      <c r="CB9">
        <v>1</v>
      </c>
      <c r="CC9">
        <v>15</v>
      </c>
      <c r="CD9">
        <v>1900</v>
      </c>
      <c r="CE9">
        <v>11900</v>
      </c>
      <c r="CF9">
        <v>40000</v>
      </c>
      <c r="CG9">
        <v>247000</v>
      </c>
      <c r="CH9" t="s">
        <v>32</v>
      </c>
      <c r="CI9" t="s">
        <v>591</v>
      </c>
      <c r="CJ9" t="s">
        <v>669</v>
      </c>
      <c r="CK9" t="s">
        <v>778</v>
      </c>
    </row>
    <row r="10" spans="1:193 16371:16383" x14ac:dyDescent="0.25">
      <c r="A10" s="143"/>
      <c r="B10" s="162"/>
      <c r="C10" s="162"/>
      <c r="D10" s="162" t="s">
        <v>836</v>
      </c>
      <c r="E10" s="162"/>
      <c r="F10" s="162" t="s">
        <v>785</v>
      </c>
      <c r="G10" s="162" t="s">
        <v>782</v>
      </c>
      <c r="H10" s="162" t="s">
        <v>32</v>
      </c>
      <c r="I10" s="162"/>
      <c r="J10" s="162"/>
      <c r="K10" s="162"/>
      <c r="L10" s="162" t="s">
        <v>723</v>
      </c>
      <c r="M10" s="162" t="s">
        <v>786</v>
      </c>
      <c r="N10" s="206">
        <f>$CB10*$CC10*$CD10+$CB10*$CC10*$CE10+$CB10*$CF10</f>
        <v>76200</v>
      </c>
      <c r="O10" s="47"/>
      <c r="P10" s="50"/>
      <c r="Q10" s="50">
        <v>1</v>
      </c>
      <c r="R10" s="50"/>
      <c r="S10" s="50"/>
      <c r="T10" s="158">
        <f t="shared" si="1"/>
        <v>0</v>
      </c>
      <c r="U10" s="158">
        <f t="shared" si="1"/>
        <v>0</v>
      </c>
      <c r="V10" s="158">
        <f t="shared" si="1"/>
        <v>76200</v>
      </c>
      <c r="W10" s="158">
        <f t="shared" si="1"/>
        <v>0</v>
      </c>
      <c r="X10" s="158">
        <f t="shared" si="1"/>
        <v>0</v>
      </c>
      <c r="Y10" s="158">
        <f t="shared" ref="Y10:Y15" si="8">SUM(T10:X10)</f>
        <v>76200</v>
      </c>
      <c r="Z10" s="158" t="s">
        <v>669</v>
      </c>
      <c r="AA10" s="49" t="s">
        <v>591</v>
      </c>
      <c r="AL10" t="s">
        <v>787</v>
      </c>
      <c r="CA10" t="s">
        <v>32</v>
      </c>
      <c r="CB10">
        <v>1</v>
      </c>
      <c r="CC10">
        <v>15</v>
      </c>
      <c r="CD10">
        <v>1480</v>
      </c>
      <c r="CE10">
        <v>3500</v>
      </c>
      <c r="CF10">
        <v>1500</v>
      </c>
      <c r="CG10">
        <v>76200</v>
      </c>
      <c r="CH10" t="s">
        <v>32</v>
      </c>
      <c r="CI10" t="s">
        <v>591</v>
      </c>
      <c r="CJ10" t="s">
        <v>669</v>
      </c>
      <c r="CK10" t="s">
        <v>782</v>
      </c>
    </row>
    <row r="11" spans="1:193 16371:16383" x14ac:dyDescent="0.25">
      <c r="A11" s="143"/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206"/>
      <c r="O11" s="47"/>
      <c r="P11" s="50"/>
      <c r="Q11" s="50"/>
      <c r="R11" s="50"/>
      <c r="S11" s="50"/>
      <c r="T11" s="158">
        <f t="shared" si="1"/>
        <v>0</v>
      </c>
      <c r="U11" s="158">
        <f t="shared" si="1"/>
        <v>0</v>
      </c>
      <c r="V11" s="158">
        <f t="shared" si="1"/>
        <v>0</v>
      </c>
      <c r="W11" s="158">
        <f t="shared" si="1"/>
        <v>0</v>
      </c>
      <c r="X11" s="158">
        <f t="shared" si="1"/>
        <v>0</v>
      </c>
      <c r="Y11" s="158">
        <f t="shared" si="8"/>
        <v>0</v>
      </c>
      <c r="Z11" s="158"/>
      <c r="AA11" s="49"/>
    </row>
    <row r="12" spans="1:193 16371:16383" x14ac:dyDescent="0.25">
      <c r="A12" s="143"/>
      <c r="B12" s="162"/>
      <c r="C12" s="162"/>
      <c r="E12" s="162"/>
      <c r="F12" s="162"/>
      <c r="G12" s="162"/>
      <c r="H12" s="162"/>
      <c r="I12" s="162"/>
      <c r="J12" s="162"/>
      <c r="K12" s="162"/>
      <c r="L12" s="162"/>
      <c r="M12" s="162"/>
      <c r="N12" s="206"/>
      <c r="O12" s="47"/>
      <c r="P12" s="50"/>
      <c r="Q12" s="50"/>
      <c r="R12" s="50"/>
      <c r="S12" s="50"/>
      <c r="T12" s="158">
        <f t="shared" si="1"/>
        <v>0</v>
      </c>
      <c r="U12" s="158">
        <f t="shared" si="1"/>
        <v>0</v>
      </c>
      <c r="V12" s="158">
        <f t="shared" si="1"/>
        <v>0</v>
      </c>
      <c r="W12" s="158">
        <f t="shared" si="1"/>
        <v>0</v>
      </c>
      <c r="X12" s="158">
        <f t="shared" si="1"/>
        <v>0</v>
      </c>
      <c r="Y12" s="158">
        <f t="shared" si="8"/>
        <v>0</v>
      </c>
      <c r="Z12" s="158"/>
      <c r="AA12" s="49"/>
    </row>
    <row r="13" spans="1:193 16371:16383" x14ac:dyDescent="0.25">
      <c r="A13" s="143"/>
      <c r="B13" s="162"/>
      <c r="C13" s="162"/>
      <c r="D13" s="162" t="s">
        <v>837</v>
      </c>
      <c r="E13" s="162"/>
      <c r="F13" s="162"/>
      <c r="G13" s="162"/>
      <c r="H13" s="162"/>
      <c r="I13" s="162"/>
      <c r="J13" s="162"/>
      <c r="K13" s="162"/>
      <c r="L13" s="162"/>
      <c r="M13" s="162"/>
      <c r="N13" s="206"/>
      <c r="O13" s="47"/>
      <c r="P13" s="50"/>
      <c r="Q13" s="50"/>
      <c r="R13" s="50"/>
      <c r="S13" s="50"/>
      <c r="T13" s="158">
        <f t="shared" si="1"/>
        <v>0</v>
      </c>
      <c r="U13" s="158">
        <f t="shared" si="1"/>
        <v>0</v>
      </c>
      <c r="V13" s="158">
        <f t="shared" si="1"/>
        <v>0</v>
      </c>
      <c r="W13" s="158">
        <f t="shared" si="1"/>
        <v>0</v>
      </c>
      <c r="X13" s="158">
        <f t="shared" si="1"/>
        <v>0</v>
      </c>
      <c r="Y13" s="158">
        <f t="shared" si="8"/>
        <v>0</v>
      </c>
      <c r="Z13" s="158"/>
      <c r="AA13" s="49"/>
    </row>
    <row r="14" spans="1:193 16371:16383" x14ac:dyDescent="0.25">
      <c r="A14" s="143"/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206"/>
      <c r="O14" s="47"/>
      <c r="P14" s="50"/>
      <c r="Q14" s="50"/>
      <c r="R14" s="50"/>
      <c r="S14" s="50"/>
      <c r="T14" s="158">
        <f t="shared" si="1"/>
        <v>0</v>
      </c>
      <c r="U14" s="158">
        <f t="shared" si="1"/>
        <v>0</v>
      </c>
      <c r="V14" s="158">
        <f t="shared" si="1"/>
        <v>0</v>
      </c>
      <c r="W14" s="158">
        <f t="shared" si="1"/>
        <v>0</v>
      </c>
      <c r="X14" s="158">
        <f t="shared" si="1"/>
        <v>0</v>
      </c>
      <c r="Y14" s="158">
        <f t="shared" si="8"/>
        <v>0</v>
      </c>
      <c r="Z14" s="158"/>
      <c r="AA14" s="49"/>
    </row>
    <row r="15" spans="1:193 16371:16383" x14ac:dyDescent="0.25">
      <c r="A15" s="143"/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206"/>
      <c r="O15" s="47"/>
      <c r="P15" s="50"/>
      <c r="Q15" s="50"/>
      <c r="R15" s="50"/>
      <c r="S15" s="50"/>
      <c r="T15" s="158">
        <f t="shared" si="1"/>
        <v>0</v>
      </c>
      <c r="U15" s="158">
        <f t="shared" si="1"/>
        <v>0</v>
      </c>
      <c r="V15" s="158">
        <f t="shared" si="1"/>
        <v>0</v>
      </c>
      <c r="W15" s="158">
        <f t="shared" si="1"/>
        <v>0</v>
      </c>
      <c r="X15" s="158">
        <f t="shared" si="1"/>
        <v>0</v>
      </c>
      <c r="Y15" s="158">
        <f t="shared" si="8"/>
        <v>0</v>
      </c>
      <c r="Z15" s="158"/>
      <c r="AA15" s="49"/>
    </row>
    <row r="16" spans="1:193 16371:16383" x14ac:dyDescent="0.25">
      <c r="A16" s="143"/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206"/>
      <c r="O16" s="47"/>
      <c r="P16" s="50"/>
      <c r="Q16" s="50"/>
      <c r="R16" s="50"/>
      <c r="S16" s="50"/>
      <c r="T16" s="158">
        <f t="shared" ref="T16:X16" si="9">IF($N16="Pending",0,$N16*O16)</f>
        <v>0</v>
      </c>
      <c r="U16" s="158">
        <f t="shared" si="9"/>
        <v>0</v>
      </c>
      <c r="V16" s="158">
        <f t="shared" si="9"/>
        <v>0</v>
      </c>
      <c r="W16" s="158">
        <f t="shared" si="9"/>
        <v>0</v>
      </c>
      <c r="X16" s="158">
        <f t="shared" si="9"/>
        <v>0</v>
      </c>
      <c r="Y16" s="158">
        <f t="shared" ref="Y16" si="10">SUM(T16:X16)</f>
        <v>0</v>
      </c>
      <c r="Z16" s="158"/>
      <c r="AA16" s="49"/>
    </row>
    <row r="17" spans="1:27" x14ac:dyDescent="0.25">
      <c r="A17" s="143"/>
      <c r="B17" s="162"/>
      <c r="C17" s="162">
        <v>1.2</v>
      </c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206"/>
      <c r="O17" s="47"/>
      <c r="P17" s="50"/>
      <c r="Q17" s="50"/>
      <c r="R17" s="50"/>
      <c r="S17" s="50"/>
      <c r="T17" s="158">
        <f t="shared" ref="T17:T71" si="11">IF($N17="Pending",0,$N17*O17)</f>
        <v>0</v>
      </c>
      <c r="U17" s="158">
        <f t="shared" ref="U17:U71" si="12">IF($N17="Pending",0,$N17*P17)</f>
        <v>0</v>
      </c>
      <c r="V17" s="158">
        <f t="shared" ref="V17:V71" si="13">IF($N17="Pending",0,$N17*Q17)</f>
        <v>0</v>
      </c>
      <c r="W17" s="158">
        <f t="shared" ref="W17:W71" si="14">IF($N17="Pending",0,$N17*R17)</f>
        <v>0</v>
      </c>
      <c r="X17" s="158">
        <f t="shared" ref="X17:X71" si="15">IF($N17="Pending",0,$N17*S17)</f>
        <v>0</v>
      </c>
      <c r="Y17" s="158">
        <f t="shared" ref="Y17:Y71" si="16">SUM(T17:X17)</f>
        <v>0</v>
      </c>
      <c r="Z17" s="158"/>
      <c r="AA17" s="49"/>
    </row>
    <row r="18" spans="1:27" x14ac:dyDescent="0.25">
      <c r="A18" s="143"/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206"/>
      <c r="O18" s="47"/>
      <c r="P18" s="50"/>
      <c r="Q18" s="50"/>
      <c r="R18" s="50"/>
      <c r="S18" s="50"/>
      <c r="T18" s="158">
        <f t="shared" si="11"/>
        <v>0</v>
      </c>
      <c r="U18" s="158">
        <f t="shared" si="12"/>
        <v>0</v>
      </c>
      <c r="V18" s="158">
        <f t="shared" si="13"/>
        <v>0</v>
      </c>
      <c r="W18" s="158">
        <f t="shared" si="14"/>
        <v>0</v>
      </c>
      <c r="X18" s="158">
        <f t="shared" si="15"/>
        <v>0</v>
      </c>
      <c r="Y18" s="158">
        <f t="shared" si="16"/>
        <v>0</v>
      </c>
      <c r="Z18" s="158"/>
      <c r="AA18" s="49"/>
    </row>
    <row r="19" spans="1:27" x14ac:dyDescent="0.25">
      <c r="A19" s="143"/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206"/>
      <c r="O19" s="47"/>
      <c r="P19" s="50"/>
      <c r="Q19" s="50"/>
      <c r="R19" s="50"/>
      <c r="S19" s="50"/>
      <c r="T19" s="158">
        <f t="shared" si="11"/>
        <v>0</v>
      </c>
      <c r="U19" s="158">
        <f t="shared" si="12"/>
        <v>0</v>
      </c>
      <c r="V19" s="158">
        <f t="shared" si="13"/>
        <v>0</v>
      </c>
      <c r="W19" s="158">
        <f t="shared" si="14"/>
        <v>0</v>
      </c>
      <c r="X19" s="158">
        <f t="shared" si="15"/>
        <v>0</v>
      </c>
      <c r="Y19" s="158">
        <f t="shared" si="16"/>
        <v>0</v>
      </c>
      <c r="Z19" s="158"/>
      <c r="AA19" s="49"/>
    </row>
    <row r="20" spans="1:27" x14ac:dyDescent="0.25">
      <c r="A20" s="143"/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206"/>
      <c r="O20" s="47"/>
      <c r="P20" s="50"/>
      <c r="Q20" s="50"/>
      <c r="R20" s="50"/>
      <c r="S20" s="50"/>
      <c r="T20" s="158">
        <f t="shared" si="11"/>
        <v>0</v>
      </c>
      <c r="U20" s="158">
        <f t="shared" si="12"/>
        <v>0</v>
      </c>
      <c r="V20" s="158">
        <f t="shared" si="13"/>
        <v>0</v>
      </c>
      <c r="W20" s="158">
        <f t="shared" si="14"/>
        <v>0</v>
      </c>
      <c r="X20" s="158">
        <f t="shared" si="15"/>
        <v>0</v>
      </c>
      <c r="Y20" s="158">
        <f t="shared" si="16"/>
        <v>0</v>
      </c>
      <c r="Z20" s="158"/>
      <c r="AA20" s="49"/>
    </row>
    <row r="21" spans="1:27" x14ac:dyDescent="0.25">
      <c r="A21" s="143"/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206"/>
      <c r="O21" s="47"/>
      <c r="P21" s="50"/>
      <c r="Q21" s="50"/>
      <c r="R21" s="50"/>
      <c r="S21" s="50"/>
      <c r="T21" s="158">
        <f t="shared" si="11"/>
        <v>0</v>
      </c>
      <c r="U21" s="158">
        <f t="shared" si="12"/>
        <v>0</v>
      </c>
      <c r="V21" s="158">
        <f t="shared" si="13"/>
        <v>0</v>
      </c>
      <c r="W21" s="158">
        <f t="shared" si="14"/>
        <v>0</v>
      </c>
      <c r="X21" s="158">
        <f t="shared" si="15"/>
        <v>0</v>
      </c>
      <c r="Y21" s="158">
        <f t="shared" si="16"/>
        <v>0</v>
      </c>
      <c r="Z21" s="158"/>
      <c r="AA21" s="49"/>
    </row>
    <row r="22" spans="1:27" x14ac:dyDescent="0.25">
      <c r="A22" s="143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206"/>
      <c r="O22" s="47"/>
      <c r="P22" s="50"/>
      <c r="Q22" s="50"/>
      <c r="R22" s="50"/>
      <c r="S22" s="50"/>
      <c r="T22" s="158">
        <f t="shared" si="11"/>
        <v>0</v>
      </c>
      <c r="U22" s="158">
        <f t="shared" si="12"/>
        <v>0</v>
      </c>
      <c r="V22" s="158">
        <f t="shared" si="13"/>
        <v>0</v>
      </c>
      <c r="W22" s="158">
        <f t="shared" si="14"/>
        <v>0</v>
      </c>
      <c r="X22" s="158">
        <f t="shared" si="15"/>
        <v>0</v>
      </c>
      <c r="Y22" s="158">
        <f t="shared" si="16"/>
        <v>0</v>
      </c>
      <c r="Z22" s="158"/>
      <c r="AA22" s="49"/>
    </row>
    <row r="23" spans="1:27" x14ac:dyDescent="0.25">
      <c r="A23" s="143"/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206"/>
      <c r="O23" s="47"/>
      <c r="P23" s="50"/>
      <c r="Q23" s="50"/>
      <c r="R23" s="50"/>
      <c r="S23" s="50"/>
      <c r="T23" s="158">
        <f t="shared" si="11"/>
        <v>0</v>
      </c>
      <c r="U23" s="158">
        <f t="shared" si="12"/>
        <v>0</v>
      </c>
      <c r="V23" s="158">
        <f t="shared" si="13"/>
        <v>0</v>
      </c>
      <c r="W23" s="158">
        <f t="shared" si="14"/>
        <v>0</v>
      </c>
      <c r="X23" s="158">
        <f t="shared" si="15"/>
        <v>0</v>
      </c>
      <c r="Y23" s="158">
        <f t="shared" si="16"/>
        <v>0</v>
      </c>
      <c r="Z23" s="158"/>
      <c r="AA23" s="49"/>
    </row>
    <row r="24" spans="1:27" x14ac:dyDescent="0.25">
      <c r="A24" s="143"/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206"/>
      <c r="O24" s="47"/>
      <c r="P24" s="50"/>
      <c r="Q24" s="50"/>
      <c r="R24" s="50"/>
      <c r="S24" s="50"/>
      <c r="T24" s="158">
        <f t="shared" si="11"/>
        <v>0</v>
      </c>
      <c r="U24" s="158">
        <f t="shared" si="12"/>
        <v>0</v>
      </c>
      <c r="V24" s="158">
        <f t="shared" si="13"/>
        <v>0</v>
      </c>
      <c r="W24" s="158">
        <f t="shared" si="14"/>
        <v>0</v>
      </c>
      <c r="X24" s="158">
        <f t="shared" si="15"/>
        <v>0</v>
      </c>
      <c r="Y24" s="158">
        <f t="shared" si="16"/>
        <v>0</v>
      </c>
      <c r="Z24" s="158"/>
      <c r="AA24" s="49"/>
    </row>
    <row r="25" spans="1:27" x14ac:dyDescent="0.25">
      <c r="A25" s="143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206"/>
      <c r="O25" s="47"/>
      <c r="P25" s="50"/>
      <c r="Q25" s="50"/>
      <c r="R25" s="50"/>
      <c r="S25" s="50"/>
      <c r="T25" s="158">
        <f t="shared" si="11"/>
        <v>0</v>
      </c>
      <c r="U25" s="158">
        <f t="shared" si="12"/>
        <v>0</v>
      </c>
      <c r="V25" s="158">
        <f t="shared" si="13"/>
        <v>0</v>
      </c>
      <c r="W25" s="158">
        <f t="shared" si="14"/>
        <v>0</v>
      </c>
      <c r="X25" s="158">
        <f t="shared" si="15"/>
        <v>0</v>
      </c>
      <c r="Y25" s="158">
        <f t="shared" si="16"/>
        <v>0</v>
      </c>
      <c r="Z25" s="158"/>
      <c r="AA25" s="49"/>
    </row>
    <row r="26" spans="1:27" x14ac:dyDescent="0.25">
      <c r="A26" s="143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206"/>
      <c r="O26" s="47"/>
      <c r="P26" s="50"/>
      <c r="Q26" s="50"/>
      <c r="R26" s="50"/>
      <c r="S26" s="50"/>
      <c r="T26" s="158">
        <f t="shared" si="11"/>
        <v>0</v>
      </c>
      <c r="U26" s="158">
        <f t="shared" si="12"/>
        <v>0</v>
      </c>
      <c r="V26" s="158">
        <f t="shared" si="13"/>
        <v>0</v>
      </c>
      <c r="W26" s="158">
        <f t="shared" si="14"/>
        <v>0</v>
      </c>
      <c r="X26" s="158">
        <f t="shared" si="15"/>
        <v>0</v>
      </c>
      <c r="Y26" s="158">
        <f t="shared" si="16"/>
        <v>0</v>
      </c>
      <c r="Z26" s="158"/>
      <c r="AA26" s="49"/>
    </row>
    <row r="27" spans="1:27" x14ac:dyDescent="0.25">
      <c r="A27" s="143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206"/>
      <c r="O27" s="47"/>
      <c r="P27" s="50"/>
      <c r="Q27" s="50"/>
      <c r="R27" s="50"/>
      <c r="S27" s="50"/>
      <c r="T27" s="158">
        <f t="shared" si="11"/>
        <v>0</v>
      </c>
      <c r="U27" s="158">
        <f t="shared" si="12"/>
        <v>0</v>
      </c>
      <c r="V27" s="158">
        <f t="shared" si="13"/>
        <v>0</v>
      </c>
      <c r="W27" s="158">
        <f t="shared" si="14"/>
        <v>0</v>
      </c>
      <c r="X27" s="158">
        <f t="shared" si="15"/>
        <v>0</v>
      </c>
      <c r="Y27" s="158">
        <f t="shared" si="16"/>
        <v>0</v>
      </c>
      <c r="Z27" s="158"/>
      <c r="AA27" s="49"/>
    </row>
    <row r="28" spans="1:27" x14ac:dyDescent="0.25">
      <c r="A28" s="143"/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206"/>
      <c r="O28" s="47"/>
      <c r="P28" s="50"/>
      <c r="Q28" s="50"/>
      <c r="R28" s="50"/>
      <c r="S28" s="50"/>
      <c r="T28" s="158">
        <f t="shared" si="11"/>
        <v>0</v>
      </c>
      <c r="U28" s="158">
        <f t="shared" si="12"/>
        <v>0</v>
      </c>
      <c r="V28" s="158">
        <f t="shared" si="13"/>
        <v>0</v>
      </c>
      <c r="W28" s="158">
        <f t="shared" si="14"/>
        <v>0</v>
      </c>
      <c r="X28" s="158">
        <f t="shared" si="15"/>
        <v>0</v>
      </c>
      <c r="Y28" s="158">
        <f t="shared" si="16"/>
        <v>0</v>
      </c>
      <c r="Z28" s="158"/>
      <c r="AA28" s="49"/>
    </row>
    <row r="29" spans="1:27" x14ac:dyDescent="0.25">
      <c r="A29" s="143"/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206"/>
      <c r="O29" s="47"/>
      <c r="P29" s="50"/>
      <c r="Q29" s="50"/>
      <c r="R29" s="50"/>
      <c r="S29" s="50"/>
      <c r="T29" s="158">
        <f t="shared" si="11"/>
        <v>0</v>
      </c>
      <c r="U29" s="158">
        <f t="shared" si="12"/>
        <v>0</v>
      </c>
      <c r="V29" s="158">
        <f t="shared" si="13"/>
        <v>0</v>
      </c>
      <c r="W29" s="158">
        <f t="shared" si="14"/>
        <v>0</v>
      </c>
      <c r="X29" s="158">
        <f t="shared" si="15"/>
        <v>0</v>
      </c>
      <c r="Y29" s="158">
        <f t="shared" si="16"/>
        <v>0</v>
      </c>
      <c r="Z29" s="158"/>
      <c r="AA29" s="49"/>
    </row>
    <row r="30" spans="1:27" x14ac:dyDescent="0.25">
      <c r="A30" s="143"/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206"/>
      <c r="O30" s="47"/>
      <c r="P30" s="50"/>
      <c r="Q30" s="50"/>
      <c r="R30" s="50"/>
      <c r="S30" s="50"/>
      <c r="T30" s="158">
        <f t="shared" si="11"/>
        <v>0</v>
      </c>
      <c r="U30" s="158">
        <f t="shared" si="12"/>
        <v>0</v>
      </c>
      <c r="V30" s="158">
        <f t="shared" si="13"/>
        <v>0</v>
      </c>
      <c r="W30" s="158">
        <f t="shared" si="14"/>
        <v>0</v>
      </c>
      <c r="X30" s="158">
        <f t="shared" si="15"/>
        <v>0</v>
      </c>
      <c r="Y30" s="158">
        <f t="shared" si="16"/>
        <v>0</v>
      </c>
      <c r="Z30" s="158"/>
      <c r="AA30" s="49"/>
    </row>
    <row r="31" spans="1:27" x14ac:dyDescent="0.25">
      <c r="A31" s="143"/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206"/>
      <c r="O31" s="47"/>
      <c r="P31" s="50"/>
      <c r="Q31" s="50"/>
      <c r="R31" s="50"/>
      <c r="S31" s="50"/>
      <c r="T31" s="158">
        <f t="shared" si="11"/>
        <v>0</v>
      </c>
      <c r="U31" s="158">
        <f t="shared" si="12"/>
        <v>0</v>
      </c>
      <c r="V31" s="158">
        <f t="shared" si="13"/>
        <v>0</v>
      </c>
      <c r="W31" s="158">
        <f t="shared" si="14"/>
        <v>0</v>
      </c>
      <c r="X31" s="158">
        <f t="shared" si="15"/>
        <v>0</v>
      </c>
      <c r="Y31" s="158">
        <f t="shared" si="16"/>
        <v>0</v>
      </c>
      <c r="Z31" s="158"/>
      <c r="AA31" s="49"/>
    </row>
    <row r="32" spans="1:27" x14ac:dyDescent="0.25">
      <c r="A32" s="143"/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206"/>
      <c r="O32" s="47"/>
      <c r="P32" s="50"/>
      <c r="Q32" s="50"/>
      <c r="R32" s="50"/>
      <c r="S32" s="50"/>
      <c r="T32" s="158">
        <f t="shared" si="11"/>
        <v>0</v>
      </c>
      <c r="U32" s="158">
        <f t="shared" si="12"/>
        <v>0</v>
      </c>
      <c r="V32" s="158">
        <f t="shared" si="13"/>
        <v>0</v>
      </c>
      <c r="W32" s="158">
        <f t="shared" si="14"/>
        <v>0</v>
      </c>
      <c r="X32" s="158">
        <f t="shared" si="15"/>
        <v>0</v>
      </c>
      <c r="Y32" s="158">
        <f t="shared" si="16"/>
        <v>0</v>
      </c>
      <c r="Z32" s="158"/>
      <c r="AA32" s="49"/>
    </row>
    <row r="33" spans="1:27" x14ac:dyDescent="0.25">
      <c r="A33" s="143"/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206"/>
      <c r="O33" s="47"/>
      <c r="P33" s="50"/>
      <c r="Q33" s="50"/>
      <c r="R33" s="50"/>
      <c r="S33" s="50"/>
      <c r="T33" s="158">
        <f t="shared" si="11"/>
        <v>0</v>
      </c>
      <c r="U33" s="158">
        <f t="shared" si="12"/>
        <v>0</v>
      </c>
      <c r="V33" s="158">
        <f t="shared" si="13"/>
        <v>0</v>
      </c>
      <c r="W33" s="158">
        <f t="shared" si="14"/>
        <v>0</v>
      </c>
      <c r="X33" s="158">
        <f t="shared" si="15"/>
        <v>0</v>
      </c>
      <c r="Y33" s="158">
        <f t="shared" si="16"/>
        <v>0</v>
      </c>
      <c r="Z33" s="158"/>
      <c r="AA33" s="49"/>
    </row>
    <row r="34" spans="1:27" x14ac:dyDescent="0.25">
      <c r="A34" s="143"/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206"/>
      <c r="O34" s="47"/>
      <c r="P34" s="50"/>
      <c r="Q34" s="50"/>
      <c r="R34" s="50"/>
      <c r="S34" s="50"/>
      <c r="T34" s="158">
        <f t="shared" si="11"/>
        <v>0</v>
      </c>
      <c r="U34" s="158">
        <f t="shared" si="12"/>
        <v>0</v>
      </c>
      <c r="V34" s="158">
        <f t="shared" si="13"/>
        <v>0</v>
      </c>
      <c r="W34" s="158">
        <f t="shared" si="14"/>
        <v>0</v>
      </c>
      <c r="X34" s="158">
        <f t="shared" si="15"/>
        <v>0</v>
      </c>
      <c r="Y34" s="158">
        <f t="shared" si="16"/>
        <v>0</v>
      </c>
      <c r="Z34" s="158"/>
      <c r="AA34" s="49"/>
    </row>
    <row r="35" spans="1:27" x14ac:dyDescent="0.25">
      <c r="A35" s="143"/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206"/>
      <c r="O35" s="47"/>
      <c r="P35" s="50"/>
      <c r="Q35" s="50"/>
      <c r="R35" s="50"/>
      <c r="S35" s="50"/>
      <c r="T35" s="158">
        <f t="shared" si="11"/>
        <v>0</v>
      </c>
      <c r="U35" s="158">
        <f t="shared" si="12"/>
        <v>0</v>
      </c>
      <c r="V35" s="158">
        <f t="shared" si="13"/>
        <v>0</v>
      </c>
      <c r="W35" s="158">
        <f t="shared" si="14"/>
        <v>0</v>
      </c>
      <c r="X35" s="158">
        <f t="shared" si="15"/>
        <v>0</v>
      </c>
      <c r="Y35" s="158">
        <f t="shared" si="16"/>
        <v>0</v>
      </c>
      <c r="Z35" s="158"/>
      <c r="AA35" s="49"/>
    </row>
    <row r="36" spans="1:27" x14ac:dyDescent="0.25">
      <c r="A36" s="143"/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206"/>
      <c r="O36" s="47"/>
      <c r="P36" s="50"/>
      <c r="Q36" s="50"/>
      <c r="R36" s="50"/>
      <c r="S36" s="50"/>
      <c r="T36" s="158">
        <f t="shared" si="11"/>
        <v>0</v>
      </c>
      <c r="U36" s="158">
        <f t="shared" si="12"/>
        <v>0</v>
      </c>
      <c r="V36" s="158">
        <f t="shared" si="13"/>
        <v>0</v>
      </c>
      <c r="W36" s="158">
        <f t="shared" si="14"/>
        <v>0</v>
      </c>
      <c r="X36" s="158">
        <f t="shared" si="15"/>
        <v>0</v>
      </c>
      <c r="Y36" s="158">
        <f t="shared" si="16"/>
        <v>0</v>
      </c>
      <c r="Z36" s="158"/>
      <c r="AA36" s="49"/>
    </row>
    <row r="37" spans="1:27" x14ac:dyDescent="0.25">
      <c r="A37" s="143"/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206"/>
      <c r="O37" s="47"/>
      <c r="P37" s="50"/>
      <c r="Q37" s="50"/>
      <c r="R37" s="50"/>
      <c r="S37" s="50"/>
      <c r="T37" s="158">
        <f t="shared" si="11"/>
        <v>0</v>
      </c>
      <c r="U37" s="158">
        <f t="shared" si="12"/>
        <v>0</v>
      </c>
      <c r="V37" s="158">
        <f t="shared" si="13"/>
        <v>0</v>
      </c>
      <c r="W37" s="158">
        <f t="shared" si="14"/>
        <v>0</v>
      </c>
      <c r="X37" s="158">
        <f t="shared" si="15"/>
        <v>0</v>
      </c>
      <c r="Y37" s="158">
        <f t="shared" si="16"/>
        <v>0</v>
      </c>
      <c r="Z37" s="158"/>
      <c r="AA37" s="49"/>
    </row>
    <row r="38" spans="1:27" x14ac:dyDescent="0.25">
      <c r="A38" s="143"/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206"/>
      <c r="O38" s="47"/>
      <c r="P38" s="50"/>
      <c r="Q38" s="50"/>
      <c r="R38" s="50"/>
      <c r="S38" s="50"/>
      <c r="T38" s="158">
        <f t="shared" si="11"/>
        <v>0</v>
      </c>
      <c r="U38" s="158">
        <f t="shared" si="12"/>
        <v>0</v>
      </c>
      <c r="V38" s="158">
        <f t="shared" si="13"/>
        <v>0</v>
      </c>
      <c r="W38" s="158">
        <f t="shared" si="14"/>
        <v>0</v>
      </c>
      <c r="X38" s="158">
        <f t="shared" si="15"/>
        <v>0</v>
      </c>
      <c r="Y38" s="158">
        <f t="shared" si="16"/>
        <v>0</v>
      </c>
      <c r="Z38" s="158"/>
      <c r="AA38" s="49"/>
    </row>
    <row r="39" spans="1:27" x14ac:dyDescent="0.25">
      <c r="A39" s="143"/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206"/>
      <c r="O39" s="47"/>
      <c r="P39" s="50"/>
      <c r="Q39" s="50"/>
      <c r="R39" s="50"/>
      <c r="S39" s="50"/>
      <c r="T39" s="158">
        <f t="shared" si="11"/>
        <v>0</v>
      </c>
      <c r="U39" s="158">
        <f t="shared" si="12"/>
        <v>0</v>
      </c>
      <c r="V39" s="158">
        <f t="shared" si="13"/>
        <v>0</v>
      </c>
      <c r="W39" s="158">
        <f t="shared" si="14"/>
        <v>0</v>
      </c>
      <c r="X39" s="158">
        <f t="shared" si="15"/>
        <v>0</v>
      </c>
      <c r="Y39" s="158">
        <f t="shared" si="16"/>
        <v>0</v>
      </c>
      <c r="Z39" s="158"/>
      <c r="AA39" s="49"/>
    </row>
    <row r="40" spans="1:27" x14ac:dyDescent="0.25">
      <c r="A40" s="143"/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206"/>
      <c r="O40" s="47"/>
      <c r="P40" s="50"/>
      <c r="Q40" s="50"/>
      <c r="R40" s="50"/>
      <c r="S40" s="50"/>
      <c r="T40" s="158">
        <f t="shared" si="11"/>
        <v>0</v>
      </c>
      <c r="U40" s="158">
        <f t="shared" si="12"/>
        <v>0</v>
      </c>
      <c r="V40" s="158">
        <f t="shared" si="13"/>
        <v>0</v>
      </c>
      <c r="W40" s="158">
        <f t="shared" si="14"/>
        <v>0</v>
      </c>
      <c r="X40" s="158">
        <f t="shared" si="15"/>
        <v>0</v>
      </c>
      <c r="Y40" s="158">
        <f t="shared" si="16"/>
        <v>0</v>
      </c>
      <c r="Z40" s="158"/>
      <c r="AA40" s="49"/>
    </row>
    <row r="41" spans="1:27" x14ac:dyDescent="0.25">
      <c r="A41" s="143"/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206"/>
      <c r="O41" s="47"/>
      <c r="P41" s="50"/>
      <c r="Q41" s="50"/>
      <c r="R41" s="50"/>
      <c r="S41" s="50"/>
      <c r="T41" s="158">
        <f t="shared" si="11"/>
        <v>0</v>
      </c>
      <c r="U41" s="158">
        <f t="shared" si="12"/>
        <v>0</v>
      </c>
      <c r="V41" s="158">
        <f t="shared" si="13"/>
        <v>0</v>
      </c>
      <c r="W41" s="158">
        <f t="shared" si="14"/>
        <v>0</v>
      </c>
      <c r="X41" s="158">
        <f t="shared" si="15"/>
        <v>0</v>
      </c>
      <c r="Y41" s="158">
        <f t="shared" si="16"/>
        <v>0</v>
      </c>
      <c r="Z41" s="158"/>
      <c r="AA41" s="49"/>
    </row>
    <row r="42" spans="1:27" x14ac:dyDescent="0.25">
      <c r="A42" s="143"/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206"/>
      <c r="O42" s="47"/>
      <c r="P42" s="50"/>
      <c r="Q42" s="50"/>
      <c r="R42" s="50"/>
      <c r="S42" s="50"/>
      <c r="T42" s="158">
        <f t="shared" si="11"/>
        <v>0</v>
      </c>
      <c r="U42" s="158">
        <f t="shared" si="12"/>
        <v>0</v>
      </c>
      <c r="V42" s="158">
        <f t="shared" si="13"/>
        <v>0</v>
      </c>
      <c r="W42" s="158">
        <f t="shared" si="14"/>
        <v>0</v>
      </c>
      <c r="X42" s="158">
        <f t="shared" si="15"/>
        <v>0</v>
      </c>
      <c r="Y42" s="158">
        <f t="shared" si="16"/>
        <v>0</v>
      </c>
      <c r="Z42" s="158"/>
      <c r="AA42" s="49"/>
    </row>
    <row r="43" spans="1:27" x14ac:dyDescent="0.25">
      <c r="A43" s="143"/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206"/>
      <c r="O43" s="47"/>
      <c r="P43" s="50"/>
      <c r="Q43" s="50"/>
      <c r="R43" s="50"/>
      <c r="S43" s="50"/>
      <c r="T43" s="158">
        <f t="shared" si="11"/>
        <v>0</v>
      </c>
      <c r="U43" s="158">
        <f t="shared" si="12"/>
        <v>0</v>
      </c>
      <c r="V43" s="158">
        <f t="shared" si="13"/>
        <v>0</v>
      </c>
      <c r="W43" s="158">
        <f t="shared" si="14"/>
        <v>0</v>
      </c>
      <c r="X43" s="158">
        <f t="shared" si="15"/>
        <v>0</v>
      </c>
      <c r="Y43" s="158">
        <f t="shared" si="16"/>
        <v>0</v>
      </c>
      <c r="Z43" s="158"/>
      <c r="AA43" s="49"/>
    </row>
    <row r="44" spans="1:27" x14ac:dyDescent="0.25">
      <c r="A44" s="143"/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206"/>
      <c r="O44" s="47"/>
      <c r="P44" s="50"/>
      <c r="Q44" s="50"/>
      <c r="R44" s="50"/>
      <c r="S44" s="50"/>
      <c r="T44" s="158">
        <f t="shared" si="11"/>
        <v>0</v>
      </c>
      <c r="U44" s="158">
        <f t="shared" si="12"/>
        <v>0</v>
      </c>
      <c r="V44" s="158">
        <f t="shared" si="13"/>
        <v>0</v>
      </c>
      <c r="W44" s="158">
        <f t="shared" si="14"/>
        <v>0</v>
      </c>
      <c r="X44" s="158">
        <f t="shared" si="15"/>
        <v>0</v>
      </c>
      <c r="Y44" s="158">
        <f t="shared" si="16"/>
        <v>0</v>
      </c>
      <c r="Z44" s="158"/>
      <c r="AA44" s="49"/>
    </row>
    <row r="45" spans="1:27" x14ac:dyDescent="0.25">
      <c r="A45" s="143"/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206"/>
      <c r="O45" s="47"/>
      <c r="P45" s="50"/>
      <c r="Q45" s="50"/>
      <c r="R45" s="50"/>
      <c r="S45" s="50"/>
      <c r="T45" s="158">
        <f t="shared" si="11"/>
        <v>0</v>
      </c>
      <c r="U45" s="158">
        <f t="shared" si="12"/>
        <v>0</v>
      </c>
      <c r="V45" s="158">
        <f t="shared" si="13"/>
        <v>0</v>
      </c>
      <c r="W45" s="158">
        <f t="shared" si="14"/>
        <v>0</v>
      </c>
      <c r="X45" s="158">
        <f t="shared" si="15"/>
        <v>0</v>
      </c>
      <c r="Y45" s="158">
        <f t="shared" si="16"/>
        <v>0</v>
      </c>
      <c r="Z45" s="158"/>
      <c r="AA45" s="49"/>
    </row>
    <row r="46" spans="1:27" x14ac:dyDescent="0.25">
      <c r="A46" s="143"/>
      <c r="B46" s="162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206"/>
      <c r="O46" s="47"/>
      <c r="P46" s="50"/>
      <c r="Q46" s="50"/>
      <c r="R46" s="50"/>
      <c r="S46" s="50"/>
      <c r="T46" s="158">
        <f t="shared" si="11"/>
        <v>0</v>
      </c>
      <c r="U46" s="158">
        <f t="shared" si="12"/>
        <v>0</v>
      </c>
      <c r="V46" s="158">
        <f t="shared" si="13"/>
        <v>0</v>
      </c>
      <c r="W46" s="158">
        <f t="shared" si="14"/>
        <v>0</v>
      </c>
      <c r="X46" s="158">
        <f t="shared" si="15"/>
        <v>0</v>
      </c>
      <c r="Y46" s="158">
        <f t="shared" si="16"/>
        <v>0</v>
      </c>
      <c r="Z46" s="158"/>
      <c r="AA46" s="49"/>
    </row>
    <row r="47" spans="1:27" x14ac:dyDescent="0.25">
      <c r="A47" s="143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206"/>
      <c r="O47" s="47"/>
      <c r="P47" s="50"/>
      <c r="Q47" s="50"/>
      <c r="R47" s="50"/>
      <c r="S47" s="50"/>
      <c r="T47" s="158">
        <f t="shared" si="11"/>
        <v>0</v>
      </c>
      <c r="U47" s="158">
        <f t="shared" si="12"/>
        <v>0</v>
      </c>
      <c r="V47" s="158">
        <f t="shared" si="13"/>
        <v>0</v>
      </c>
      <c r="W47" s="158">
        <f t="shared" si="14"/>
        <v>0</v>
      </c>
      <c r="X47" s="158">
        <f t="shared" si="15"/>
        <v>0</v>
      </c>
      <c r="Y47" s="158">
        <f t="shared" si="16"/>
        <v>0</v>
      </c>
      <c r="Z47" s="158"/>
      <c r="AA47" s="49"/>
    </row>
    <row r="48" spans="1:27" x14ac:dyDescent="0.25">
      <c r="A48" s="143"/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206"/>
      <c r="O48" s="47"/>
      <c r="P48" s="50"/>
      <c r="Q48" s="50"/>
      <c r="R48" s="50"/>
      <c r="S48" s="50"/>
      <c r="T48" s="158">
        <f t="shared" si="11"/>
        <v>0</v>
      </c>
      <c r="U48" s="158">
        <f t="shared" si="12"/>
        <v>0</v>
      </c>
      <c r="V48" s="158">
        <f t="shared" si="13"/>
        <v>0</v>
      </c>
      <c r="W48" s="158">
        <f t="shared" si="14"/>
        <v>0</v>
      </c>
      <c r="X48" s="158">
        <f t="shared" si="15"/>
        <v>0</v>
      </c>
      <c r="Y48" s="158">
        <f t="shared" si="16"/>
        <v>0</v>
      </c>
      <c r="Z48" s="158"/>
      <c r="AA48" s="49"/>
    </row>
    <row r="49" spans="1:27" x14ac:dyDescent="0.25">
      <c r="A49" s="143"/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206"/>
      <c r="O49" s="47"/>
      <c r="P49" s="50"/>
      <c r="Q49" s="50"/>
      <c r="R49" s="50"/>
      <c r="S49" s="50"/>
      <c r="T49" s="158">
        <f t="shared" si="11"/>
        <v>0</v>
      </c>
      <c r="U49" s="158">
        <f t="shared" si="12"/>
        <v>0</v>
      </c>
      <c r="V49" s="158">
        <f t="shared" si="13"/>
        <v>0</v>
      </c>
      <c r="W49" s="158">
        <f t="shared" si="14"/>
        <v>0</v>
      </c>
      <c r="X49" s="158">
        <f t="shared" si="15"/>
        <v>0</v>
      </c>
      <c r="Y49" s="158">
        <f t="shared" si="16"/>
        <v>0</v>
      </c>
      <c r="Z49" s="158"/>
      <c r="AA49" s="49"/>
    </row>
    <row r="50" spans="1:27" x14ac:dyDescent="0.25">
      <c r="A50" s="143"/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206"/>
      <c r="O50" s="47"/>
      <c r="P50" s="50"/>
      <c r="Q50" s="50"/>
      <c r="R50" s="50"/>
      <c r="S50" s="50"/>
      <c r="T50" s="158">
        <f t="shared" si="11"/>
        <v>0</v>
      </c>
      <c r="U50" s="158">
        <f t="shared" si="12"/>
        <v>0</v>
      </c>
      <c r="V50" s="158">
        <f t="shared" si="13"/>
        <v>0</v>
      </c>
      <c r="W50" s="158">
        <f t="shared" si="14"/>
        <v>0</v>
      </c>
      <c r="X50" s="158">
        <f t="shared" si="15"/>
        <v>0</v>
      </c>
      <c r="Y50" s="158">
        <f t="shared" si="16"/>
        <v>0</v>
      </c>
      <c r="Z50" s="158"/>
      <c r="AA50" s="49"/>
    </row>
    <row r="51" spans="1:27" x14ac:dyDescent="0.25">
      <c r="A51" s="143"/>
      <c r="B51" s="162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206"/>
      <c r="O51" s="47"/>
      <c r="P51" s="50"/>
      <c r="Q51" s="50"/>
      <c r="R51" s="50"/>
      <c r="S51" s="50"/>
      <c r="T51" s="158">
        <f t="shared" si="11"/>
        <v>0</v>
      </c>
      <c r="U51" s="158">
        <f t="shared" si="12"/>
        <v>0</v>
      </c>
      <c r="V51" s="158">
        <f t="shared" si="13"/>
        <v>0</v>
      </c>
      <c r="W51" s="158">
        <f t="shared" si="14"/>
        <v>0</v>
      </c>
      <c r="X51" s="158">
        <f t="shared" si="15"/>
        <v>0</v>
      </c>
      <c r="Y51" s="158">
        <f t="shared" si="16"/>
        <v>0</v>
      </c>
      <c r="Z51" s="158"/>
      <c r="AA51" s="49"/>
    </row>
    <row r="52" spans="1:27" x14ac:dyDescent="0.25">
      <c r="A52" s="143"/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206"/>
      <c r="O52" s="47"/>
      <c r="P52" s="50"/>
      <c r="Q52" s="50"/>
      <c r="R52" s="50"/>
      <c r="S52" s="50"/>
      <c r="T52" s="158">
        <f t="shared" si="11"/>
        <v>0</v>
      </c>
      <c r="U52" s="158">
        <f t="shared" si="12"/>
        <v>0</v>
      </c>
      <c r="V52" s="158">
        <f t="shared" si="13"/>
        <v>0</v>
      </c>
      <c r="W52" s="158">
        <f t="shared" si="14"/>
        <v>0</v>
      </c>
      <c r="X52" s="158">
        <f t="shared" si="15"/>
        <v>0</v>
      </c>
      <c r="Y52" s="158">
        <f t="shared" si="16"/>
        <v>0</v>
      </c>
      <c r="Z52" s="158"/>
      <c r="AA52" s="49"/>
    </row>
    <row r="53" spans="1:27" x14ac:dyDescent="0.25">
      <c r="A53" s="143"/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206"/>
      <c r="O53" s="47"/>
      <c r="P53" s="50"/>
      <c r="Q53" s="50"/>
      <c r="R53" s="50"/>
      <c r="S53" s="50"/>
      <c r="T53" s="158">
        <f t="shared" si="11"/>
        <v>0</v>
      </c>
      <c r="U53" s="158">
        <f t="shared" si="12"/>
        <v>0</v>
      </c>
      <c r="V53" s="158">
        <f t="shared" si="13"/>
        <v>0</v>
      </c>
      <c r="W53" s="158">
        <f t="shared" si="14"/>
        <v>0</v>
      </c>
      <c r="X53" s="158">
        <f t="shared" si="15"/>
        <v>0</v>
      </c>
      <c r="Y53" s="158">
        <f t="shared" si="16"/>
        <v>0</v>
      </c>
      <c r="Z53" s="158"/>
      <c r="AA53" s="49"/>
    </row>
    <row r="54" spans="1:27" x14ac:dyDescent="0.25">
      <c r="A54" s="143"/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206"/>
      <c r="O54" s="47"/>
      <c r="P54" s="50"/>
      <c r="Q54" s="50"/>
      <c r="R54" s="50"/>
      <c r="S54" s="50"/>
      <c r="T54" s="158">
        <f t="shared" si="11"/>
        <v>0</v>
      </c>
      <c r="U54" s="158">
        <f t="shared" si="12"/>
        <v>0</v>
      </c>
      <c r="V54" s="158">
        <f t="shared" si="13"/>
        <v>0</v>
      </c>
      <c r="W54" s="158">
        <f t="shared" si="14"/>
        <v>0</v>
      </c>
      <c r="X54" s="158">
        <f t="shared" si="15"/>
        <v>0</v>
      </c>
      <c r="Y54" s="158">
        <f t="shared" si="16"/>
        <v>0</v>
      </c>
      <c r="Z54" s="158"/>
      <c r="AA54" s="49"/>
    </row>
    <row r="55" spans="1:27" x14ac:dyDescent="0.25">
      <c r="A55" s="143"/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206"/>
      <c r="O55" s="47"/>
      <c r="P55" s="50"/>
      <c r="Q55" s="50"/>
      <c r="R55" s="50"/>
      <c r="S55" s="50"/>
      <c r="T55" s="158">
        <f t="shared" si="11"/>
        <v>0</v>
      </c>
      <c r="U55" s="158">
        <f t="shared" si="12"/>
        <v>0</v>
      </c>
      <c r="V55" s="158">
        <f t="shared" si="13"/>
        <v>0</v>
      </c>
      <c r="W55" s="158">
        <f t="shared" si="14"/>
        <v>0</v>
      </c>
      <c r="X55" s="158">
        <f t="shared" si="15"/>
        <v>0</v>
      </c>
      <c r="Y55" s="158">
        <f t="shared" si="16"/>
        <v>0</v>
      </c>
      <c r="Z55" s="158"/>
      <c r="AA55" s="49"/>
    </row>
    <row r="56" spans="1:27" x14ac:dyDescent="0.25">
      <c r="A56" s="143"/>
      <c r="B56" s="162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206"/>
      <c r="O56" s="47"/>
      <c r="P56" s="50"/>
      <c r="Q56" s="50"/>
      <c r="R56" s="50"/>
      <c r="S56" s="50"/>
      <c r="T56" s="158">
        <f t="shared" si="11"/>
        <v>0</v>
      </c>
      <c r="U56" s="158">
        <f t="shared" si="12"/>
        <v>0</v>
      </c>
      <c r="V56" s="158">
        <f t="shared" si="13"/>
        <v>0</v>
      </c>
      <c r="W56" s="158">
        <f t="shared" si="14"/>
        <v>0</v>
      </c>
      <c r="X56" s="158">
        <f t="shared" si="15"/>
        <v>0</v>
      </c>
      <c r="Y56" s="158">
        <f t="shared" si="16"/>
        <v>0</v>
      </c>
      <c r="Z56" s="158"/>
      <c r="AA56" s="49"/>
    </row>
    <row r="57" spans="1:27" x14ac:dyDescent="0.25">
      <c r="A57" s="143"/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206"/>
      <c r="O57" s="47"/>
      <c r="P57" s="50"/>
      <c r="Q57" s="50"/>
      <c r="R57" s="50"/>
      <c r="S57" s="50"/>
      <c r="T57" s="158">
        <f t="shared" si="11"/>
        <v>0</v>
      </c>
      <c r="U57" s="158">
        <f t="shared" si="12"/>
        <v>0</v>
      </c>
      <c r="V57" s="158">
        <f t="shared" si="13"/>
        <v>0</v>
      </c>
      <c r="W57" s="158">
        <f t="shared" si="14"/>
        <v>0</v>
      </c>
      <c r="X57" s="158">
        <f t="shared" si="15"/>
        <v>0</v>
      </c>
      <c r="Y57" s="158">
        <f t="shared" si="16"/>
        <v>0</v>
      </c>
      <c r="Z57" s="158"/>
      <c r="AA57" s="49"/>
    </row>
    <row r="58" spans="1:27" x14ac:dyDescent="0.25">
      <c r="A58" s="143"/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206"/>
      <c r="O58" s="47"/>
      <c r="P58" s="50"/>
      <c r="Q58" s="50"/>
      <c r="R58" s="50"/>
      <c r="S58" s="50"/>
      <c r="T58" s="158">
        <f t="shared" si="11"/>
        <v>0</v>
      </c>
      <c r="U58" s="158">
        <f t="shared" si="12"/>
        <v>0</v>
      </c>
      <c r="V58" s="158">
        <f t="shared" si="13"/>
        <v>0</v>
      </c>
      <c r="W58" s="158">
        <f t="shared" si="14"/>
        <v>0</v>
      </c>
      <c r="X58" s="158">
        <f t="shared" si="15"/>
        <v>0</v>
      </c>
      <c r="Y58" s="158">
        <f t="shared" si="16"/>
        <v>0</v>
      </c>
      <c r="Z58" s="158"/>
      <c r="AA58" s="49"/>
    </row>
    <row r="59" spans="1:27" x14ac:dyDescent="0.25">
      <c r="A59" s="143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206"/>
      <c r="O59" s="47"/>
      <c r="P59" s="50"/>
      <c r="Q59" s="50"/>
      <c r="R59" s="50"/>
      <c r="S59" s="50"/>
      <c r="T59" s="158">
        <f t="shared" si="11"/>
        <v>0</v>
      </c>
      <c r="U59" s="158">
        <f t="shared" si="12"/>
        <v>0</v>
      </c>
      <c r="V59" s="158">
        <f t="shared" si="13"/>
        <v>0</v>
      </c>
      <c r="W59" s="158">
        <f t="shared" si="14"/>
        <v>0</v>
      </c>
      <c r="X59" s="158">
        <f t="shared" si="15"/>
        <v>0</v>
      </c>
      <c r="Y59" s="158">
        <f t="shared" si="16"/>
        <v>0</v>
      </c>
      <c r="Z59" s="158"/>
      <c r="AA59" s="49"/>
    </row>
    <row r="60" spans="1:27" x14ac:dyDescent="0.25">
      <c r="A60" s="143"/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206"/>
      <c r="O60" s="47"/>
      <c r="P60" s="50"/>
      <c r="Q60" s="50"/>
      <c r="R60" s="50"/>
      <c r="S60" s="50"/>
      <c r="T60" s="158">
        <f t="shared" si="11"/>
        <v>0</v>
      </c>
      <c r="U60" s="158">
        <f t="shared" si="12"/>
        <v>0</v>
      </c>
      <c r="V60" s="158">
        <f t="shared" si="13"/>
        <v>0</v>
      </c>
      <c r="W60" s="158">
        <f t="shared" si="14"/>
        <v>0</v>
      </c>
      <c r="X60" s="158">
        <f t="shared" si="15"/>
        <v>0</v>
      </c>
      <c r="Y60" s="158">
        <f t="shared" si="16"/>
        <v>0</v>
      </c>
      <c r="Z60" s="158"/>
      <c r="AA60" s="49"/>
    </row>
    <row r="61" spans="1:27" x14ac:dyDescent="0.25">
      <c r="A61" s="143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206"/>
      <c r="O61" s="47"/>
      <c r="P61" s="50"/>
      <c r="Q61" s="50"/>
      <c r="R61" s="50"/>
      <c r="S61" s="50"/>
      <c r="T61" s="158">
        <f t="shared" si="11"/>
        <v>0</v>
      </c>
      <c r="U61" s="158">
        <f t="shared" si="12"/>
        <v>0</v>
      </c>
      <c r="V61" s="158">
        <f t="shared" si="13"/>
        <v>0</v>
      </c>
      <c r="W61" s="158">
        <f t="shared" si="14"/>
        <v>0</v>
      </c>
      <c r="X61" s="158">
        <f t="shared" si="15"/>
        <v>0</v>
      </c>
      <c r="Y61" s="158">
        <f t="shared" si="16"/>
        <v>0</v>
      </c>
      <c r="Z61" s="158"/>
      <c r="AA61" s="49"/>
    </row>
    <row r="62" spans="1:27" x14ac:dyDescent="0.25">
      <c r="A62" s="143"/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206"/>
      <c r="O62" s="47"/>
      <c r="P62" s="50"/>
      <c r="Q62" s="50"/>
      <c r="R62" s="50"/>
      <c r="S62" s="50"/>
      <c r="T62" s="158">
        <f t="shared" si="11"/>
        <v>0</v>
      </c>
      <c r="U62" s="158">
        <f t="shared" si="12"/>
        <v>0</v>
      </c>
      <c r="V62" s="158">
        <f t="shared" si="13"/>
        <v>0</v>
      </c>
      <c r="W62" s="158">
        <f t="shared" si="14"/>
        <v>0</v>
      </c>
      <c r="X62" s="158">
        <f t="shared" si="15"/>
        <v>0</v>
      </c>
      <c r="Y62" s="158">
        <f t="shared" si="16"/>
        <v>0</v>
      </c>
      <c r="Z62" s="158"/>
      <c r="AA62" s="49"/>
    </row>
    <row r="63" spans="1:27" x14ac:dyDescent="0.25">
      <c r="A63" s="143"/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206"/>
      <c r="O63" s="47"/>
      <c r="P63" s="50"/>
      <c r="Q63" s="50"/>
      <c r="R63" s="50"/>
      <c r="S63" s="50"/>
      <c r="T63" s="158">
        <f t="shared" si="11"/>
        <v>0</v>
      </c>
      <c r="U63" s="158">
        <f t="shared" si="12"/>
        <v>0</v>
      </c>
      <c r="V63" s="158">
        <f t="shared" si="13"/>
        <v>0</v>
      </c>
      <c r="W63" s="158">
        <f t="shared" si="14"/>
        <v>0</v>
      </c>
      <c r="X63" s="158">
        <f t="shared" si="15"/>
        <v>0</v>
      </c>
      <c r="Y63" s="158">
        <f t="shared" si="16"/>
        <v>0</v>
      </c>
      <c r="Z63" s="158"/>
      <c r="AA63" s="49"/>
    </row>
    <row r="64" spans="1:27" x14ac:dyDescent="0.25">
      <c r="A64" s="143"/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206"/>
      <c r="O64" s="47"/>
      <c r="P64" s="50"/>
      <c r="Q64" s="50"/>
      <c r="R64" s="50"/>
      <c r="S64" s="50"/>
      <c r="T64" s="158">
        <f t="shared" si="11"/>
        <v>0</v>
      </c>
      <c r="U64" s="158">
        <f t="shared" si="12"/>
        <v>0</v>
      </c>
      <c r="V64" s="158">
        <f t="shared" si="13"/>
        <v>0</v>
      </c>
      <c r="W64" s="158">
        <f t="shared" si="14"/>
        <v>0</v>
      </c>
      <c r="X64" s="158">
        <f t="shared" si="15"/>
        <v>0</v>
      </c>
      <c r="Y64" s="158">
        <f t="shared" si="16"/>
        <v>0</v>
      </c>
      <c r="Z64" s="158"/>
      <c r="AA64" s="49"/>
    </row>
    <row r="65" spans="1:27" x14ac:dyDescent="0.25">
      <c r="A65" s="143"/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206"/>
      <c r="O65" s="47"/>
      <c r="P65" s="50"/>
      <c r="Q65" s="50"/>
      <c r="R65" s="50"/>
      <c r="S65" s="50"/>
      <c r="T65" s="158">
        <f t="shared" si="11"/>
        <v>0</v>
      </c>
      <c r="U65" s="158">
        <f t="shared" si="12"/>
        <v>0</v>
      </c>
      <c r="V65" s="158">
        <f t="shared" si="13"/>
        <v>0</v>
      </c>
      <c r="W65" s="158">
        <f t="shared" si="14"/>
        <v>0</v>
      </c>
      <c r="X65" s="158">
        <f t="shared" si="15"/>
        <v>0</v>
      </c>
      <c r="Y65" s="158">
        <f t="shared" si="16"/>
        <v>0</v>
      </c>
      <c r="Z65" s="158"/>
      <c r="AA65" s="49"/>
    </row>
    <row r="66" spans="1:27" x14ac:dyDescent="0.25">
      <c r="A66" s="143"/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206"/>
      <c r="O66" s="47"/>
      <c r="P66" s="50"/>
      <c r="Q66" s="50"/>
      <c r="R66" s="50"/>
      <c r="S66" s="50"/>
      <c r="T66" s="158">
        <f t="shared" si="11"/>
        <v>0</v>
      </c>
      <c r="U66" s="158">
        <f t="shared" si="12"/>
        <v>0</v>
      </c>
      <c r="V66" s="158">
        <f t="shared" si="13"/>
        <v>0</v>
      </c>
      <c r="W66" s="158">
        <f t="shared" si="14"/>
        <v>0</v>
      </c>
      <c r="X66" s="158">
        <f t="shared" si="15"/>
        <v>0</v>
      </c>
      <c r="Y66" s="158">
        <f t="shared" si="16"/>
        <v>0</v>
      </c>
      <c r="Z66" s="158"/>
      <c r="AA66" s="49"/>
    </row>
    <row r="67" spans="1:27" x14ac:dyDescent="0.25">
      <c r="A67" s="143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206"/>
      <c r="O67" s="47"/>
      <c r="P67" s="50"/>
      <c r="Q67" s="50"/>
      <c r="R67" s="50"/>
      <c r="S67" s="50"/>
      <c r="T67" s="158">
        <f t="shared" si="11"/>
        <v>0</v>
      </c>
      <c r="U67" s="158">
        <f t="shared" si="12"/>
        <v>0</v>
      </c>
      <c r="V67" s="158">
        <f t="shared" si="13"/>
        <v>0</v>
      </c>
      <c r="W67" s="158">
        <f t="shared" si="14"/>
        <v>0</v>
      </c>
      <c r="X67" s="158">
        <f t="shared" si="15"/>
        <v>0</v>
      </c>
      <c r="Y67" s="158">
        <f t="shared" si="16"/>
        <v>0</v>
      </c>
      <c r="Z67" s="158"/>
      <c r="AA67" s="49"/>
    </row>
    <row r="68" spans="1:27" x14ac:dyDescent="0.25">
      <c r="A68" s="143"/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206"/>
      <c r="O68" s="47"/>
      <c r="P68" s="50"/>
      <c r="Q68" s="50"/>
      <c r="R68" s="50"/>
      <c r="S68" s="50"/>
      <c r="T68" s="158">
        <f t="shared" si="11"/>
        <v>0</v>
      </c>
      <c r="U68" s="158">
        <f t="shared" si="12"/>
        <v>0</v>
      </c>
      <c r="V68" s="158">
        <f t="shared" si="13"/>
        <v>0</v>
      </c>
      <c r="W68" s="158">
        <f t="shared" si="14"/>
        <v>0</v>
      </c>
      <c r="X68" s="158">
        <f t="shared" si="15"/>
        <v>0</v>
      </c>
      <c r="Y68" s="158">
        <f t="shared" si="16"/>
        <v>0</v>
      </c>
      <c r="Z68" s="158"/>
      <c r="AA68" s="49"/>
    </row>
    <row r="69" spans="1:27" x14ac:dyDescent="0.25">
      <c r="A69" s="143"/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206"/>
      <c r="O69" s="47"/>
      <c r="P69" s="50"/>
      <c r="Q69" s="50"/>
      <c r="R69" s="50"/>
      <c r="S69" s="50"/>
      <c r="T69" s="158">
        <f t="shared" si="11"/>
        <v>0</v>
      </c>
      <c r="U69" s="158">
        <f t="shared" si="12"/>
        <v>0</v>
      </c>
      <c r="V69" s="158">
        <f t="shared" si="13"/>
        <v>0</v>
      </c>
      <c r="W69" s="158">
        <f t="shared" si="14"/>
        <v>0</v>
      </c>
      <c r="X69" s="158">
        <f t="shared" si="15"/>
        <v>0</v>
      </c>
      <c r="Y69" s="158">
        <f t="shared" si="16"/>
        <v>0</v>
      </c>
      <c r="Z69" s="158"/>
      <c r="AA69" s="49"/>
    </row>
    <row r="70" spans="1:27" x14ac:dyDescent="0.25">
      <c r="A70" s="143"/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206"/>
      <c r="O70" s="47"/>
      <c r="P70" s="50"/>
      <c r="Q70" s="50"/>
      <c r="R70" s="50"/>
      <c r="S70" s="50"/>
      <c r="T70" s="158">
        <f t="shared" si="11"/>
        <v>0</v>
      </c>
      <c r="U70" s="158">
        <f t="shared" si="12"/>
        <v>0</v>
      </c>
      <c r="V70" s="158">
        <f t="shared" si="13"/>
        <v>0</v>
      </c>
      <c r="W70" s="158">
        <f t="shared" si="14"/>
        <v>0</v>
      </c>
      <c r="X70" s="158">
        <f t="shared" si="15"/>
        <v>0</v>
      </c>
      <c r="Y70" s="158">
        <f t="shared" si="16"/>
        <v>0</v>
      </c>
      <c r="Z70" s="158"/>
      <c r="AA70" s="49"/>
    </row>
    <row r="71" spans="1:27" x14ac:dyDescent="0.25">
      <c r="A71" s="143"/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206"/>
      <c r="O71" s="47"/>
      <c r="P71" s="50"/>
      <c r="Q71" s="50"/>
      <c r="R71" s="50"/>
      <c r="S71" s="50"/>
      <c r="T71" s="158">
        <f t="shared" si="11"/>
        <v>0</v>
      </c>
      <c r="U71" s="158">
        <f t="shared" si="12"/>
        <v>0</v>
      </c>
      <c r="V71" s="158">
        <f t="shared" si="13"/>
        <v>0</v>
      </c>
      <c r="W71" s="158">
        <f t="shared" si="14"/>
        <v>0</v>
      </c>
      <c r="X71" s="158">
        <f t="shared" si="15"/>
        <v>0</v>
      </c>
      <c r="Y71" s="158">
        <f t="shared" si="16"/>
        <v>0</v>
      </c>
      <c r="Z71" s="158"/>
      <c r="AA71" s="49"/>
    </row>
    <row r="72" spans="1:27" x14ac:dyDescent="0.25">
      <c r="A72" s="143"/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206"/>
      <c r="O72" s="47"/>
      <c r="P72" s="50"/>
      <c r="Q72" s="50"/>
      <c r="R72" s="50"/>
      <c r="S72" s="50"/>
      <c r="T72" s="158">
        <f t="shared" ref="T72:T106" si="17">IF($N72="Pending",0,$N72*O72)</f>
        <v>0</v>
      </c>
      <c r="U72" s="158">
        <f t="shared" ref="U72:U106" si="18">IF($N72="Pending",0,$N72*P72)</f>
        <v>0</v>
      </c>
      <c r="V72" s="158">
        <f t="shared" ref="V72:V106" si="19">IF($N72="Pending",0,$N72*Q72)</f>
        <v>0</v>
      </c>
      <c r="W72" s="158">
        <f t="shared" ref="W72:W106" si="20">IF($N72="Pending",0,$N72*R72)</f>
        <v>0</v>
      </c>
      <c r="X72" s="158">
        <f t="shared" ref="X72:X106" si="21">IF($N72="Pending",0,$N72*S72)</f>
        <v>0</v>
      </c>
      <c r="Y72" s="158">
        <f t="shared" ref="Y72:Y106" si="22">SUM(T72:X72)</f>
        <v>0</v>
      </c>
      <c r="Z72" s="158"/>
      <c r="AA72" s="49"/>
    </row>
    <row r="73" spans="1:27" x14ac:dyDescent="0.25">
      <c r="A73" s="143"/>
      <c r="B73" s="162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206"/>
      <c r="O73" s="47"/>
      <c r="P73" s="50"/>
      <c r="Q73" s="50"/>
      <c r="R73" s="50"/>
      <c r="S73" s="50"/>
      <c r="T73" s="158">
        <f t="shared" si="17"/>
        <v>0</v>
      </c>
      <c r="U73" s="158">
        <f t="shared" si="18"/>
        <v>0</v>
      </c>
      <c r="V73" s="158">
        <f t="shared" si="19"/>
        <v>0</v>
      </c>
      <c r="W73" s="158">
        <f t="shared" si="20"/>
        <v>0</v>
      </c>
      <c r="X73" s="158">
        <f t="shared" si="21"/>
        <v>0</v>
      </c>
      <c r="Y73" s="158">
        <f t="shared" si="22"/>
        <v>0</v>
      </c>
      <c r="Z73" s="158"/>
      <c r="AA73" s="49"/>
    </row>
    <row r="74" spans="1:27" x14ac:dyDescent="0.25">
      <c r="A74" s="143"/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206"/>
      <c r="O74" s="47"/>
      <c r="P74" s="50"/>
      <c r="Q74" s="50"/>
      <c r="R74" s="50"/>
      <c r="S74" s="50"/>
      <c r="T74" s="158">
        <f t="shared" si="17"/>
        <v>0</v>
      </c>
      <c r="U74" s="158">
        <f t="shared" si="18"/>
        <v>0</v>
      </c>
      <c r="V74" s="158">
        <f t="shared" si="19"/>
        <v>0</v>
      </c>
      <c r="W74" s="158">
        <f t="shared" si="20"/>
        <v>0</v>
      </c>
      <c r="X74" s="158">
        <f t="shared" si="21"/>
        <v>0</v>
      </c>
      <c r="Y74" s="158">
        <f t="shared" si="22"/>
        <v>0</v>
      </c>
      <c r="Z74" s="158"/>
      <c r="AA74" s="49"/>
    </row>
    <row r="75" spans="1:27" x14ac:dyDescent="0.25">
      <c r="A75" s="143"/>
      <c r="B75" s="162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206"/>
      <c r="O75" s="47"/>
      <c r="P75" s="50"/>
      <c r="Q75" s="50"/>
      <c r="R75" s="50"/>
      <c r="S75" s="50"/>
      <c r="T75" s="158">
        <f t="shared" si="17"/>
        <v>0</v>
      </c>
      <c r="U75" s="158">
        <f t="shared" si="18"/>
        <v>0</v>
      </c>
      <c r="V75" s="158">
        <f t="shared" si="19"/>
        <v>0</v>
      </c>
      <c r="W75" s="158">
        <f t="shared" si="20"/>
        <v>0</v>
      </c>
      <c r="X75" s="158">
        <f t="shared" si="21"/>
        <v>0</v>
      </c>
      <c r="Y75" s="158">
        <f t="shared" si="22"/>
        <v>0</v>
      </c>
      <c r="Z75" s="158"/>
      <c r="AA75" s="49"/>
    </row>
    <row r="76" spans="1:27" x14ac:dyDescent="0.25">
      <c r="A76" s="143"/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206"/>
      <c r="O76" s="47"/>
      <c r="P76" s="50"/>
      <c r="Q76" s="50"/>
      <c r="R76" s="50"/>
      <c r="S76" s="50"/>
      <c r="T76" s="158">
        <f t="shared" si="17"/>
        <v>0</v>
      </c>
      <c r="U76" s="158">
        <f t="shared" si="18"/>
        <v>0</v>
      </c>
      <c r="V76" s="158">
        <f t="shared" si="19"/>
        <v>0</v>
      </c>
      <c r="W76" s="158">
        <f t="shared" si="20"/>
        <v>0</v>
      </c>
      <c r="X76" s="158">
        <f t="shared" si="21"/>
        <v>0</v>
      </c>
      <c r="Y76" s="158">
        <f t="shared" si="22"/>
        <v>0</v>
      </c>
      <c r="Z76" s="158"/>
      <c r="AA76" s="49"/>
    </row>
    <row r="77" spans="1:27" x14ac:dyDescent="0.25">
      <c r="A77" s="143"/>
      <c r="B77" s="162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206"/>
      <c r="O77" s="47"/>
      <c r="P77" s="50"/>
      <c r="Q77" s="50"/>
      <c r="R77" s="50"/>
      <c r="S77" s="50"/>
      <c r="T77" s="158">
        <f t="shared" si="17"/>
        <v>0</v>
      </c>
      <c r="U77" s="158">
        <f t="shared" si="18"/>
        <v>0</v>
      </c>
      <c r="V77" s="158">
        <f t="shared" si="19"/>
        <v>0</v>
      </c>
      <c r="W77" s="158">
        <f t="shared" si="20"/>
        <v>0</v>
      </c>
      <c r="X77" s="158">
        <f t="shared" si="21"/>
        <v>0</v>
      </c>
      <c r="Y77" s="158">
        <f t="shared" si="22"/>
        <v>0</v>
      </c>
      <c r="Z77" s="158"/>
      <c r="AA77" s="49"/>
    </row>
    <row r="78" spans="1:27" x14ac:dyDescent="0.25">
      <c r="A78" s="143"/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206"/>
      <c r="O78" s="47"/>
      <c r="P78" s="50"/>
      <c r="Q78" s="50"/>
      <c r="R78" s="50"/>
      <c r="S78" s="50"/>
      <c r="T78" s="158">
        <f t="shared" si="17"/>
        <v>0</v>
      </c>
      <c r="U78" s="158">
        <f t="shared" si="18"/>
        <v>0</v>
      </c>
      <c r="V78" s="158">
        <f t="shared" si="19"/>
        <v>0</v>
      </c>
      <c r="W78" s="158">
        <f t="shared" si="20"/>
        <v>0</v>
      </c>
      <c r="X78" s="158">
        <f t="shared" si="21"/>
        <v>0</v>
      </c>
      <c r="Y78" s="158">
        <f t="shared" si="22"/>
        <v>0</v>
      </c>
      <c r="Z78" s="158"/>
      <c r="AA78" s="49"/>
    </row>
    <row r="79" spans="1:27" x14ac:dyDescent="0.25">
      <c r="A79" s="143"/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206"/>
      <c r="O79" s="47"/>
      <c r="P79" s="50"/>
      <c r="Q79" s="50"/>
      <c r="R79" s="50"/>
      <c r="S79" s="50"/>
      <c r="T79" s="158">
        <f t="shared" si="17"/>
        <v>0</v>
      </c>
      <c r="U79" s="158">
        <f t="shared" si="18"/>
        <v>0</v>
      </c>
      <c r="V79" s="158">
        <f t="shared" si="19"/>
        <v>0</v>
      </c>
      <c r="W79" s="158">
        <f t="shared" si="20"/>
        <v>0</v>
      </c>
      <c r="X79" s="158">
        <f t="shared" si="21"/>
        <v>0</v>
      </c>
      <c r="Y79" s="158">
        <f t="shared" si="22"/>
        <v>0</v>
      </c>
      <c r="Z79" s="158"/>
      <c r="AA79" s="49"/>
    </row>
    <row r="80" spans="1:27" x14ac:dyDescent="0.25">
      <c r="A80" s="143"/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206"/>
      <c r="O80" s="47"/>
      <c r="P80" s="50"/>
      <c r="Q80" s="50"/>
      <c r="R80" s="50"/>
      <c r="S80" s="50"/>
      <c r="T80" s="158">
        <f t="shared" si="17"/>
        <v>0</v>
      </c>
      <c r="U80" s="158">
        <f t="shared" si="18"/>
        <v>0</v>
      </c>
      <c r="V80" s="158">
        <f t="shared" si="19"/>
        <v>0</v>
      </c>
      <c r="W80" s="158">
        <f t="shared" si="20"/>
        <v>0</v>
      </c>
      <c r="X80" s="158">
        <f t="shared" si="21"/>
        <v>0</v>
      </c>
      <c r="Y80" s="158">
        <f t="shared" si="22"/>
        <v>0</v>
      </c>
      <c r="Z80" s="158"/>
      <c r="AA80" s="49"/>
    </row>
    <row r="81" spans="1:27" x14ac:dyDescent="0.25">
      <c r="A81" s="143"/>
      <c r="B81" s="162"/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206"/>
      <c r="O81" s="47"/>
      <c r="P81" s="50"/>
      <c r="Q81" s="50"/>
      <c r="R81" s="50"/>
      <c r="S81" s="50"/>
      <c r="T81" s="158">
        <f t="shared" si="17"/>
        <v>0</v>
      </c>
      <c r="U81" s="158">
        <f t="shared" si="18"/>
        <v>0</v>
      </c>
      <c r="V81" s="158">
        <f t="shared" si="19"/>
        <v>0</v>
      </c>
      <c r="W81" s="158">
        <f t="shared" si="20"/>
        <v>0</v>
      </c>
      <c r="X81" s="158">
        <f t="shared" si="21"/>
        <v>0</v>
      </c>
      <c r="Y81" s="158">
        <f t="shared" si="22"/>
        <v>0</v>
      </c>
      <c r="Z81" s="49"/>
      <c r="AA81" s="49"/>
    </row>
    <row r="82" spans="1:27" x14ac:dyDescent="0.25">
      <c r="A82" s="143"/>
      <c r="B82" s="162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206"/>
      <c r="O82" s="47"/>
      <c r="P82" s="50"/>
      <c r="Q82" s="50"/>
      <c r="R82" s="50"/>
      <c r="S82" s="50"/>
      <c r="T82" s="158">
        <f t="shared" si="17"/>
        <v>0</v>
      </c>
      <c r="U82" s="158">
        <f t="shared" si="18"/>
        <v>0</v>
      </c>
      <c r="V82" s="158">
        <f t="shared" si="19"/>
        <v>0</v>
      </c>
      <c r="W82" s="158">
        <f t="shared" si="20"/>
        <v>0</v>
      </c>
      <c r="X82" s="158">
        <f t="shared" si="21"/>
        <v>0</v>
      </c>
      <c r="Y82" s="158">
        <f t="shared" si="22"/>
        <v>0</v>
      </c>
      <c r="Z82" s="49"/>
      <c r="AA82" s="49"/>
    </row>
    <row r="83" spans="1:27" x14ac:dyDescent="0.25">
      <c r="A83" s="143"/>
      <c r="B83" s="162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206"/>
      <c r="O83" s="47"/>
      <c r="P83" s="50"/>
      <c r="Q83" s="50"/>
      <c r="R83" s="50"/>
      <c r="S83" s="50"/>
      <c r="T83" s="158">
        <f t="shared" si="17"/>
        <v>0</v>
      </c>
      <c r="U83" s="158">
        <f t="shared" si="18"/>
        <v>0</v>
      </c>
      <c r="V83" s="158">
        <f t="shared" si="19"/>
        <v>0</v>
      </c>
      <c r="W83" s="158">
        <f t="shared" si="20"/>
        <v>0</v>
      </c>
      <c r="X83" s="158">
        <f t="shared" si="21"/>
        <v>0</v>
      </c>
      <c r="Y83" s="158">
        <f t="shared" si="22"/>
        <v>0</v>
      </c>
      <c r="Z83" s="49"/>
      <c r="AA83" s="49"/>
    </row>
    <row r="84" spans="1:27" x14ac:dyDescent="0.25">
      <c r="A84" s="143"/>
      <c r="B84" s="162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206"/>
      <c r="O84" s="47"/>
      <c r="P84" s="50"/>
      <c r="Q84" s="50"/>
      <c r="R84" s="50"/>
      <c r="S84" s="50"/>
      <c r="T84" s="158">
        <f t="shared" si="17"/>
        <v>0</v>
      </c>
      <c r="U84" s="158">
        <f t="shared" si="18"/>
        <v>0</v>
      </c>
      <c r="V84" s="158">
        <f t="shared" si="19"/>
        <v>0</v>
      </c>
      <c r="W84" s="158">
        <f t="shared" si="20"/>
        <v>0</v>
      </c>
      <c r="X84" s="158">
        <f t="shared" si="21"/>
        <v>0</v>
      </c>
      <c r="Y84" s="158">
        <f t="shared" si="22"/>
        <v>0</v>
      </c>
      <c r="Z84" s="49"/>
      <c r="AA84" s="49"/>
    </row>
    <row r="85" spans="1:27" x14ac:dyDescent="0.25">
      <c r="A85" s="143"/>
      <c r="B85" s="162"/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206"/>
      <c r="O85" s="47"/>
      <c r="P85" s="50"/>
      <c r="Q85" s="50"/>
      <c r="R85" s="50"/>
      <c r="S85" s="50"/>
      <c r="T85" s="158">
        <f t="shared" si="17"/>
        <v>0</v>
      </c>
      <c r="U85" s="158">
        <f t="shared" si="18"/>
        <v>0</v>
      </c>
      <c r="V85" s="158">
        <f t="shared" si="19"/>
        <v>0</v>
      </c>
      <c r="W85" s="158">
        <f t="shared" si="20"/>
        <v>0</v>
      </c>
      <c r="X85" s="158">
        <f t="shared" si="21"/>
        <v>0</v>
      </c>
      <c r="Y85" s="158">
        <f t="shared" si="22"/>
        <v>0</v>
      </c>
      <c r="Z85" s="49"/>
      <c r="AA85" s="49"/>
    </row>
    <row r="86" spans="1:27" x14ac:dyDescent="0.25">
      <c r="A86" s="143"/>
      <c r="B86" s="162"/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206"/>
      <c r="O86" s="47"/>
      <c r="P86" s="50"/>
      <c r="Q86" s="50"/>
      <c r="R86" s="50"/>
      <c r="S86" s="50"/>
      <c r="T86" s="158">
        <f t="shared" si="17"/>
        <v>0</v>
      </c>
      <c r="U86" s="158">
        <f t="shared" si="18"/>
        <v>0</v>
      </c>
      <c r="V86" s="158">
        <f t="shared" si="19"/>
        <v>0</v>
      </c>
      <c r="W86" s="158">
        <f t="shared" si="20"/>
        <v>0</v>
      </c>
      <c r="X86" s="158">
        <f t="shared" si="21"/>
        <v>0</v>
      </c>
      <c r="Y86" s="158">
        <f t="shared" si="22"/>
        <v>0</v>
      </c>
      <c r="Z86" s="49"/>
      <c r="AA86" s="49"/>
    </row>
    <row r="87" spans="1:27" x14ac:dyDescent="0.25">
      <c r="A87" s="143"/>
      <c r="B87" s="162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206"/>
      <c r="O87" s="47"/>
      <c r="P87" s="50"/>
      <c r="Q87" s="50"/>
      <c r="R87" s="50"/>
      <c r="S87" s="50"/>
      <c r="T87" s="158">
        <f t="shared" si="17"/>
        <v>0</v>
      </c>
      <c r="U87" s="158">
        <f t="shared" si="18"/>
        <v>0</v>
      </c>
      <c r="V87" s="158">
        <f t="shared" si="19"/>
        <v>0</v>
      </c>
      <c r="W87" s="158">
        <f t="shared" si="20"/>
        <v>0</v>
      </c>
      <c r="X87" s="158">
        <f t="shared" si="21"/>
        <v>0</v>
      </c>
      <c r="Y87" s="158">
        <f t="shared" si="22"/>
        <v>0</v>
      </c>
      <c r="Z87" s="49"/>
      <c r="AA87" s="49"/>
    </row>
    <row r="88" spans="1:27" x14ac:dyDescent="0.25">
      <c r="A88" s="143"/>
      <c r="B88" s="162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206"/>
      <c r="O88" s="47"/>
      <c r="P88" s="50"/>
      <c r="Q88" s="50"/>
      <c r="R88" s="50"/>
      <c r="S88" s="50"/>
      <c r="T88" s="158">
        <f t="shared" si="17"/>
        <v>0</v>
      </c>
      <c r="U88" s="158">
        <f t="shared" si="18"/>
        <v>0</v>
      </c>
      <c r="V88" s="158">
        <f t="shared" si="19"/>
        <v>0</v>
      </c>
      <c r="W88" s="158">
        <f t="shared" si="20"/>
        <v>0</v>
      </c>
      <c r="X88" s="158">
        <f t="shared" si="21"/>
        <v>0</v>
      </c>
      <c r="Y88" s="158">
        <f t="shared" si="22"/>
        <v>0</v>
      </c>
      <c r="Z88" s="49"/>
      <c r="AA88" s="49"/>
    </row>
    <row r="89" spans="1:27" x14ac:dyDescent="0.25">
      <c r="A89" s="143"/>
      <c r="B89" s="162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206"/>
      <c r="O89" s="47"/>
      <c r="P89" s="50"/>
      <c r="Q89" s="50"/>
      <c r="R89" s="50"/>
      <c r="S89" s="50"/>
      <c r="T89" s="158">
        <f t="shared" si="17"/>
        <v>0</v>
      </c>
      <c r="U89" s="158">
        <f t="shared" si="18"/>
        <v>0</v>
      </c>
      <c r="V89" s="158">
        <f t="shared" si="19"/>
        <v>0</v>
      </c>
      <c r="W89" s="158">
        <f t="shared" si="20"/>
        <v>0</v>
      </c>
      <c r="X89" s="158">
        <f t="shared" si="21"/>
        <v>0</v>
      </c>
      <c r="Y89" s="158">
        <f t="shared" si="22"/>
        <v>0</v>
      </c>
      <c r="Z89" s="49"/>
      <c r="AA89" s="49"/>
    </row>
    <row r="90" spans="1:27" x14ac:dyDescent="0.25">
      <c r="A90" s="143"/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206"/>
      <c r="O90" s="47"/>
      <c r="P90" s="50"/>
      <c r="Q90" s="50"/>
      <c r="R90" s="50"/>
      <c r="S90" s="50"/>
      <c r="T90" s="158">
        <f t="shared" si="17"/>
        <v>0</v>
      </c>
      <c r="U90" s="158">
        <f t="shared" si="18"/>
        <v>0</v>
      </c>
      <c r="V90" s="158">
        <f t="shared" si="19"/>
        <v>0</v>
      </c>
      <c r="W90" s="158">
        <f t="shared" si="20"/>
        <v>0</v>
      </c>
      <c r="X90" s="158">
        <f t="shared" si="21"/>
        <v>0</v>
      </c>
      <c r="Y90" s="158">
        <f t="shared" si="22"/>
        <v>0</v>
      </c>
      <c r="Z90" s="49"/>
      <c r="AA90" s="49"/>
    </row>
    <row r="91" spans="1:27" x14ac:dyDescent="0.25">
      <c r="A91" s="143"/>
      <c r="B91" s="162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206"/>
      <c r="O91" s="47"/>
      <c r="P91" s="50"/>
      <c r="Q91" s="50"/>
      <c r="R91" s="50"/>
      <c r="S91" s="50"/>
      <c r="T91" s="158">
        <f t="shared" ref="T91" si="23">IF($N91="Pending",0,$N91*O91)</f>
        <v>0</v>
      </c>
      <c r="U91" s="158">
        <f t="shared" ref="U91" si="24">IF($N91="Pending",0,$N91*P91)</f>
        <v>0</v>
      </c>
      <c r="V91" s="158">
        <f t="shared" ref="V91" si="25">IF($N91="Pending",0,$N91*Q91)</f>
        <v>0</v>
      </c>
      <c r="W91" s="158">
        <f t="shared" ref="W91" si="26">IF($N91="Pending",0,$N91*R91)</f>
        <v>0</v>
      </c>
      <c r="X91" s="158">
        <f t="shared" ref="X91" si="27">IF($N91="Pending",0,$N91*S91)</f>
        <v>0</v>
      </c>
      <c r="Y91" s="158">
        <f t="shared" ref="Y91" si="28">SUM(T91:X91)</f>
        <v>0</v>
      </c>
      <c r="Z91" s="49"/>
      <c r="AA91" s="49"/>
    </row>
    <row r="92" spans="1:27" x14ac:dyDescent="0.25">
      <c r="A92" s="143"/>
      <c r="B92" s="162"/>
      <c r="C92" s="162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206"/>
      <c r="O92" s="47"/>
      <c r="P92" s="50"/>
      <c r="Q92" s="50"/>
      <c r="R92" s="50"/>
      <c r="S92" s="50"/>
      <c r="T92" s="158">
        <f t="shared" si="17"/>
        <v>0</v>
      </c>
      <c r="U92" s="158">
        <f t="shared" si="18"/>
        <v>0</v>
      </c>
      <c r="V92" s="158">
        <f t="shared" si="19"/>
        <v>0</v>
      </c>
      <c r="W92" s="158">
        <f t="shared" si="20"/>
        <v>0</v>
      </c>
      <c r="X92" s="158">
        <f t="shared" si="21"/>
        <v>0</v>
      </c>
      <c r="Y92" s="158">
        <f t="shared" si="22"/>
        <v>0</v>
      </c>
      <c r="Z92" s="49"/>
      <c r="AA92" s="49"/>
    </row>
    <row r="93" spans="1:27" x14ac:dyDescent="0.25">
      <c r="A93" s="143"/>
      <c r="B93" s="162"/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206"/>
      <c r="O93" s="47"/>
      <c r="P93" s="50"/>
      <c r="Q93" s="50"/>
      <c r="R93" s="50"/>
      <c r="S93" s="50"/>
      <c r="T93" s="158">
        <f t="shared" si="17"/>
        <v>0</v>
      </c>
      <c r="U93" s="158">
        <f t="shared" si="18"/>
        <v>0</v>
      </c>
      <c r="V93" s="158">
        <f t="shared" si="19"/>
        <v>0</v>
      </c>
      <c r="W93" s="158">
        <f t="shared" si="20"/>
        <v>0</v>
      </c>
      <c r="X93" s="158">
        <f t="shared" si="21"/>
        <v>0</v>
      </c>
      <c r="Y93" s="158">
        <f t="shared" si="22"/>
        <v>0</v>
      </c>
      <c r="Z93" s="49"/>
      <c r="AA93" s="49"/>
    </row>
    <row r="94" spans="1:27" x14ac:dyDescent="0.25">
      <c r="A94" s="143"/>
      <c r="B94" s="162"/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206"/>
      <c r="O94" s="47"/>
      <c r="P94" s="50"/>
      <c r="Q94" s="50"/>
      <c r="R94" s="50"/>
      <c r="S94" s="50"/>
      <c r="T94" s="158">
        <f t="shared" si="17"/>
        <v>0</v>
      </c>
      <c r="U94" s="158">
        <f t="shared" si="18"/>
        <v>0</v>
      </c>
      <c r="V94" s="158">
        <f t="shared" si="19"/>
        <v>0</v>
      </c>
      <c r="W94" s="158">
        <f t="shared" si="20"/>
        <v>0</v>
      </c>
      <c r="X94" s="158">
        <f t="shared" si="21"/>
        <v>0</v>
      </c>
      <c r="Y94" s="158">
        <f t="shared" si="22"/>
        <v>0</v>
      </c>
      <c r="Z94" s="49"/>
      <c r="AA94" s="49"/>
    </row>
    <row r="95" spans="1:27" x14ac:dyDescent="0.25">
      <c r="A95" s="143"/>
      <c r="B95" s="162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206"/>
      <c r="O95" s="47"/>
      <c r="P95" s="50"/>
      <c r="Q95" s="50"/>
      <c r="R95" s="50"/>
      <c r="S95" s="50"/>
      <c r="T95" s="158">
        <f t="shared" si="17"/>
        <v>0</v>
      </c>
      <c r="U95" s="158">
        <f t="shared" si="18"/>
        <v>0</v>
      </c>
      <c r="V95" s="158">
        <f t="shared" si="19"/>
        <v>0</v>
      </c>
      <c r="W95" s="158">
        <f t="shared" si="20"/>
        <v>0</v>
      </c>
      <c r="X95" s="158">
        <f t="shared" si="21"/>
        <v>0</v>
      </c>
      <c r="Y95" s="158">
        <f t="shared" si="22"/>
        <v>0</v>
      </c>
      <c r="Z95" s="49"/>
      <c r="AA95" s="49"/>
    </row>
    <row r="96" spans="1:27" x14ac:dyDescent="0.25">
      <c r="A96" s="143"/>
      <c r="B96" s="162"/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206"/>
      <c r="O96" s="47"/>
      <c r="P96" s="50"/>
      <c r="Q96" s="50"/>
      <c r="R96" s="50"/>
      <c r="S96" s="50"/>
      <c r="T96" s="158">
        <f t="shared" si="17"/>
        <v>0</v>
      </c>
      <c r="U96" s="158">
        <f t="shared" si="18"/>
        <v>0</v>
      </c>
      <c r="V96" s="158">
        <f t="shared" si="19"/>
        <v>0</v>
      </c>
      <c r="W96" s="158">
        <f t="shared" si="20"/>
        <v>0</v>
      </c>
      <c r="X96" s="158">
        <f t="shared" si="21"/>
        <v>0</v>
      </c>
      <c r="Y96" s="158">
        <f t="shared" si="22"/>
        <v>0</v>
      </c>
      <c r="Z96" s="49"/>
      <c r="AA96" s="49"/>
    </row>
    <row r="97" spans="1:30" x14ac:dyDescent="0.25">
      <c r="A97" s="143"/>
      <c r="B97" s="162"/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206"/>
      <c r="O97" s="47"/>
      <c r="P97" s="50"/>
      <c r="Q97" s="50"/>
      <c r="R97" s="50"/>
      <c r="S97" s="50"/>
      <c r="T97" s="158">
        <f t="shared" si="17"/>
        <v>0</v>
      </c>
      <c r="U97" s="158">
        <f t="shared" si="18"/>
        <v>0</v>
      </c>
      <c r="V97" s="158">
        <f t="shared" si="19"/>
        <v>0</v>
      </c>
      <c r="W97" s="158">
        <f t="shared" si="20"/>
        <v>0</v>
      </c>
      <c r="X97" s="158">
        <f t="shared" si="21"/>
        <v>0</v>
      </c>
      <c r="Y97" s="158">
        <f t="shared" si="22"/>
        <v>0</v>
      </c>
      <c r="Z97" s="49"/>
      <c r="AA97" s="49"/>
    </row>
    <row r="98" spans="1:30" x14ac:dyDescent="0.25">
      <c r="A98" s="143"/>
      <c r="B98" s="162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206"/>
      <c r="O98" s="47"/>
      <c r="P98" s="50"/>
      <c r="Q98" s="50"/>
      <c r="R98" s="50"/>
      <c r="S98" s="50"/>
      <c r="T98" s="158">
        <f t="shared" si="17"/>
        <v>0</v>
      </c>
      <c r="U98" s="158">
        <f t="shared" si="18"/>
        <v>0</v>
      </c>
      <c r="V98" s="158">
        <f t="shared" si="19"/>
        <v>0</v>
      </c>
      <c r="W98" s="158">
        <f t="shared" si="20"/>
        <v>0</v>
      </c>
      <c r="X98" s="158">
        <f t="shared" si="21"/>
        <v>0</v>
      </c>
      <c r="Y98" s="158">
        <f t="shared" si="22"/>
        <v>0</v>
      </c>
      <c r="Z98" s="49"/>
      <c r="AA98" s="49"/>
    </row>
    <row r="99" spans="1:30" x14ac:dyDescent="0.25">
      <c r="A99" s="143"/>
      <c r="B99" s="162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206"/>
      <c r="O99" s="47"/>
      <c r="P99" s="50"/>
      <c r="Q99" s="50"/>
      <c r="R99" s="50"/>
      <c r="S99" s="50"/>
      <c r="T99" s="158">
        <f t="shared" si="17"/>
        <v>0</v>
      </c>
      <c r="U99" s="158">
        <f t="shared" si="18"/>
        <v>0</v>
      </c>
      <c r="V99" s="158">
        <f t="shared" si="19"/>
        <v>0</v>
      </c>
      <c r="W99" s="158">
        <f t="shared" si="20"/>
        <v>0</v>
      </c>
      <c r="X99" s="158">
        <f t="shared" si="21"/>
        <v>0</v>
      </c>
      <c r="Y99" s="158">
        <f t="shared" si="22"/>
        <v>0</v>
      </c>
      <c r="Z99" s="49"/>
      <c r="AA99" s="49"/>
    </row>
    <row r="100" spans="1:30" x14ac:dyDescent="0.25">
      <c r="A100" s="143"/>
      <c r="B100" s="162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206"/>
      <c r="O100" s="47"/>
      <c r="P100" s="50"/>
      <c r="Q100" s="50"/>
      <c r="R100" s="50"/>
      <c r="S100" s="50"/>
      <c r="T100" s="158">
        <f t="shared" si="17"/>
        <v>0</v>
      </c>
      <c r="U100" s="158">
        <f t="shared" si="18"/>
        <v>0</v>
      </c>
      <c r="V100" s="158">
        <f t="shared" si="19"/>
        <v>0</v>
      </c>
      <c r="W100" s="158">
        <f t="shared" si="20"/>
        <v>0</v>
      </c>
      <c r="X100" s="158">
        <f t="shared" si="21"/>
        <v>0</v>
      </c>
      <c r="Y100" s="158">
        <f t="shared" si="22"/>
        <v>0</v>
      </c>
      <c r="Z100" s="49"/>
      <c r="AA100" s="49"/>
    </row>
    <row r="101" spans="1:30" x14ac:dyDescent="0.25">
      <c r="A101" s="143"/>
      <c r="B101" s="162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206"/>
      <c r="O101" s="47"/>
      <c r="P101" s="50"/>
      <c r="Q101" s="50"/>
      <c r="R101" s="50"/>
      <c r="S101" s="50"/>
      <c r="T101" s="158">
        <f t="shared" ref="T101" si="29">IF($N101="Pending",0,$N101*O101)</f>
        <v>0</v>
      </c>
      <c r="U101" s="158">
        <f t="shared" ref="U101" si="30">IF($N101="Pending",0,$N101*P101)</f>
        <v>0</v>
      </c>
      <c r="V101" s="158">
        <f t="shared" ref="V101" si="31">IF($N101="Pending",0,$N101*Q101)</f>
        <v>0</v>
      </c>
      <c r="W101" s="158">
        <f t="shared" ref="W101" si="32">IF($N101="Pending",0,$N101*R101)</f>
        <v>0</v>
      </c>
      <c r="X101" s="158">
        <f t="shared" ref="X101" si="33">IF($N101="Pending",0,$N101*S101)</f>
        <v>0</v>
      </c>
      <c r="Y101" s="158">
        <f t="shared" ref="Y101" si="34">SUM(T101:X101)</f>
        <v>0</v>
      </c>
      <c r="Z101" s="49"/>
      <c r="AA101" s="49"/>
    </row>
    <row r="102" spans="1:30" x14ac:dyDescent="0.25">
      <c r="A102" s="143"/>
      <c r="B102" s="162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206"/>
      <c r="O102" s="47"/>
      <c r="P102" s="50"/>
      <c r="Q102" s="50"/>
      <c r="R102" s="50"/>
      <c r="S102" s="50"/>
      <c r="T102" s="158">
        <f t="shared" si="17"/>
        <v>0</v>
      </c>
      <c r="U102" s="158">
        <f t="shared" si="18"/>
        <v>0</v>
      </c>
      <c r="V102" s="158">
        <f t="shared" si="19"/>
        <v>0</v>
      </c>
      <c r="W102" s="158">
        <f t="shared" si="20"/>
        <v>0</v>
      </c>
      <c r="X102" s="158">
        <f t="shared" si="21"/>
        <v>0</v>
      </c>
      <c r="Y102" s="158">
        <f t="shared" si="22"/>
        <v>0</v>
      </c>
      <c r="Z102" s="49"/>
      <c r="AA102" s="49"/>
    </row>
    <row r="103" spans="1:30" x14ac:dyDescent="0.25">
      <c r="A103" s="143"/>
      <c r="B103" s="162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206"/>
      <c r="O103" s="47"/>
      <c r="P103" s="50"/>
      <c r="Q103" s="50"/>
      <c r="R103" s="50"/>
      <c r="S103" s="50"/>
      <c r="T103" s="158">
        <f t="shared" si="17"/>
        <v>0</v>
      </c>
      <c r="U103" s="158">
        <f t="shared" si="18"/>
        <v>0</v>
      </c>
      <c r="V103" s="158">
        <f t="shared" si="19"/>
        <v>0</v>
      </c>
      <c r="W103" s="158">
        <f t="shared" si="20"/>
        <v>0</v>
      </c>
      <c r="X103" s="158">
        <f t="shared" si="21"/>
        <v>0</v>
      </c>
      <c r="Y103" s="158">
        <f t="shared" si="22"/>
        <v>0</v>
      </c>
      <c r="Z103" s="49"/>
      <c r="AA103" s="49"/>
    </row>
    <row r="104" spans="1:30" x14ac:dyDescent="0.25">
      <c r="A104" s="143"/>
      <c r="B104" s="162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47"/>
      <c r="P104" s="50"/>
      <c r="Q104" s="50"/>
      <c r="R104" s="50"/>
      <c r="S104" s="50"/>
      <c r="T104" s="158">
        <f t="shared" si="17"/>
        <v>0</v>
      </c>
      <c r="U104" s="158">
        <f t="shared" si="18"/>
        <v>0</v>
      </c>
      <c r="V104" s="158">
        <f t="shared" si="19"/>
        <v>0</v>
      </c>
      <c r="W104" s="158">
        <f t="shared" si="20"/>
        <v>0</v>
      </c>
      <c r="X104" s="158">
        <f t="shared" si="21"/>
        <v>0</v>
      </c>
      <c r="Y104" s="158">
        <f t="shared" si="22"/>
        <v>0</v>
      </c>
      <c r="Z104" s="49"/>
      <c r="AA104" s="49"/>
    </row>
    <row r="105" spans="1:30" x14ac:dyDescent="0.25">
      <c r="A105" s="143"/>
      <c r="B105" s="162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47"/>
      <c r="P105" s="50"/>
      <c r="Q105" s="50"/>
      <c r="R105" s="50"/>
      <c r="S105" s="50"/>
      <c r="T105" s="158">
        <f t="shared" si="17"/>
        <v>0</v>
      </c>
      <c r="U105" s="158">
        <f t="shared" si="18"/>
        <v>0</v>
      </c>
      <c r="V105" s="158">
        <f t="shared" si="19"/>
        <v>0</v>
      </c>
      <c r="W105" s="158">
        <f t="shared" si="20"/>
        <v>0</v>
      </c>
      <c r="X105" s="158">
        <f t="shared" si="21"/>
        <v>0</v>
      </c>
      <c r="Y105" s="158">
        <f t="shared" si="22"/>
        <v>0</v>
      </c>
      <c r="Z105" s="49"/>
      <c r="AA105" s="49"/>
    </row>
    <row r="106" spans="1:30" x14ac:dyDescent="0.25">
      <c r="A106" s="143"/>
      <c r="B106" s="162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47"/>
      <c r="P106" s="50"/>
      <c r="Q106" s="50"/>
      <c r="R106" s="50"/>
      <c r="S106" s="50"/>
      <c r="T106" s="158">
        <f t="shared" si="17"/>
        <v>0</v>
      </c>
      <c r="U106" s="158">
        <f t="shared" si="18"/>
        <v>0</v>
      </c>
      <c r="V106" s="158">
        <f t="shared" si="19"/>
        <v>0</v>
      </c>
      <c r="W106" s="158">
        <f t="shared" si="20"/>
        <v>0</v>
      </c>
      <c r="X106" s="158">
        <f t="shared" si="21"/>
        <v>0</v>
      </c>
      <c r="Y106" s="158">
        <f t="shared" si="22"/>
        <v>0</v>
      </c>
      <c r="Z106" s="49"/>
      <c r="AA106" s="49"/>
    </row>
    <row r="107" spans="1:30" x14ac:dyDescent="0.25">
      <c r="A107" s="13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</row>
    <row r="108" spans="1:30" x14ac:dyDescent="0.25">
      <c r="A108" s="137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69" t="s">
        <v>110</v>
      </c>
      <c r="T108" s="158">
        <f t="shared" ref="T108:Y108" si="35">SUM(T7:T106)</f>
        <v>466000</v>
      </c>
      <c r="U108" s="158">
        <f t="shared" si="35"/>
        <v>597400</v>
      </c>
      <c r="V108" s="158">
        <f t="shared" si="35"/>
        <v>251400</v>
      </c>
      <c r="W108" s="158">
        <f t="shared" si="35"/>
        <v>0</v>
      </c>
      <c r="X108" s="158">
        <f t="shared" si="35"/>
        <v>0</v>
      </c>
      <c r="Y108" s="158">
        <f t="shared" si="35"/>
        <v>1314800</v>
      </c>
      <c r="Z108" s="38"/>
      <c r="AA108" s="38"/>
    </row>
    <row r="109" spans="1:30" x14ac:dyDescent="0.25">
      <c r="A109" s="141"/>
      <c r="B109" s="141"/>
      <c r="C109" s="39"/>
      <c r="M109" s="38"/>
    </row>
    <row r="110" spans="1:30" x14ac:dyDescent="0.25">
      <c r="A110" s="141"/>
      <c r="B110" s="141"/>
      <c r="T110" s="145" t="str">
        <f t="shared" ref="T110:Y110" si="36">T6</f>
        <v>Cost estimate 2024</v>
      </c>
      <c r="U110" s="145" t="str">
        <f t="shared" si="36"/>
        <v>Cost estimate 2025</v>
      </c>
      <c r="V110" s="145" t="str">
        <f t="shared" si="36"/>
        <v>Cost estimate 2026</v>
      </c>
      <c r="W110" s="145" t="str">
        <f t="shared" si="36"/>
        <v>Cost estimate 2027</v>
      </c>
      <c r="X110" s="145" t="str">
        <f t="shared" si="36"/>
        <v>Cost estimate 2028</v>
      </c>
      <c r="Y110" s="145" t="str">
        <f t="shared" si="36"/>
        <v>TotalOver5Years</v>
      </c>
      <c r="Z110" s="191">
        <f>SUM(Y111:Y133)</f>
        <v>1314800</v>
      </c>
      <c r="AA110"/>
    </row>
    <row r="111" spans="1:30" x14ac:dyDescent="0.25">
      <c r="A111" s="141"/>
      <c r="B111" s="141"/>
      <c r="S111" s="145" t="str">
        <f>'Basic Input for Tool'!$D65</f>
        <v>Meeting</v>
      </c>
      <c r="T111" s="146">
        <f t="shared" ref="T111:Y120" si="37">SUMIF($Z$7:$Z$106,$S111,T$7:T$106)</f>
        <v>175200</v>
      </c>
      <c r="U111" s="146">
        <f t="shared" si="37"/>
        <v>350400</v>
      </c>
      <c r="V111" s="146">
        <f t="shared" si="37"/>
        <v>175200</v>
      </c>
      <c r="W111" s="146">
        <f t="shared" si="37"/>
        <v>0</v>
      </c>
      <c r="X111" s="146">
        <f t="shared" si="37"/>
        <v>0</v>
      </c>
      <c r="Y111" s="146">
        <f t="shared" si="37"/>
        <v>700800</v>
      </c>
      <c r="Z111"/>
      <c r="AA111"/>
    </row>
    <row r="112" spans="1:30" x14ac:dyDescent="0.25">
      <c r="A112" s="141"/>
      <c r="B112" s="141"/>
      <c r="S112" s="145" t="str">
        <f>'Basic Input for Tool'!$D66</f>
        <v>Training</v>
      </c>
      <c r="T112" s="146">
        <f t="shared" si="37"/>
        <v>0</v>
      </c>
      <c r="U112" s="146">
        <f t="shared" si="37"/>
        <v>0</v>
      </c>
      <c r="V112" s="146">
        <f t="shared" si="37"/>
        <v>0</v>
      </c>
      <c r="W112" s="146">
        <f t="shared" si="37"/>
        <v>0</v>
      </c>
      <c r="X112" s="146">
        <f t="shared" si="37"/>
        <v>0</v>
      </c>
      <c r="Y112" s="146">
        <f t="shared" si="37"/>
        <v>0</v>
      </c>
      <c r="Z112"/>
      <c r="AA112"/>
    </row>
    <row r="113" spans="1:28" x14ac:dyDescent="0.25">
      <c r="A113" s="141"/>
      <c r="B113" s="141"/>
      <c r="S113" s="145" t="str">
        <f>'Basic Input for Tool'!$D67</f>
        <v>Workshop</v>
      </c>
      <c r="T113" s="146">
        <f t="shared" si="37"/>
        <v>290800</v>
      </c>
      <c r="U113" s="146">
        <f t="shared" si="37"/>
        <v>0</v>
      </c>
      <c r="V113" s="146">
        <f t="shared" si="37"/>
        <v>0</v>
      </c>
      <c r="W113" s="146">
        <f t="shared" si="37"/>
        <v>0</v>
      </c>
      <c r="X113" s="146">
        <f t="shared" si="37"/>
        <v>0</v>
      </c>
      <c r="Y113" s="146">
        <f t="shared" si="37"/>
        <v>290800</v>
      </c>
      <c r="Z113"/>
      <c r="AA113"/>
    </row>
    <row r="114" spans="1:28" x14ac:dyDescent="0.25">
      <c r="A114" s="141"/>
      <c r="B114" s="141"/>
      <c r="S114" s="145" t="str">
        <f>'Basic Input for Tool'!$D68</f>
        <v>SOP development</v>
      </c>
      <c r="T114" s="146">
        <f t="shared" si="37"/>
        <v>0</v>
      </c>
      <c r="U114" s="146">
        <f t="shared" si="37"/>
        <v>0</v>
      </c>
      <c r="V114" s="146">
        <f t="shared" si="37"/>
        <v>0</v>
      </c>
      <c r="W114" s="146">
        <f t="shared" si="37"/>
        <v>0</v>
      </c>
      <c r="X114" s="146">
        <f t="shared" si="37"/>
        <v>0</v>
      </c>
      <c r="Y114" s="146">
        <f t="shared" si="37"/>
        <v>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37"/>
        <v>0</v>
      </c>
      <c r="U115" s="146">
        <f t="shared" si="37"/>
        <v>0</v>
      </c>
      <c r="V115" s="146">
        <f t="shared" si="37"/>
        <v>0</v>
      </c>
      <c r="W115" s="146">
        <f t="shared" si="37"/>
        <v>0</v>
      </c>
      <c r="X115" s="146">
        <f t="shared" si="37"/>
        <v>0</v>
      </c>
      <c r="Y115" s="146">
        <f t="shared" si="37"/>
        <v>0</v>
      </c>
      <c r="Z115"/>
      <c r="AA115"/>
      <c r="AB115"/>
    </row>
    <row r="116" spans="1:28" s="37" customFormat="1" x14ac:dyDescent="0.25">
      <c r="A116" s="141"/>
      <c r="B116" s="141"/>
      <c r="C116" s="52"/>
      <c r="S116" s="145" t="str">
        <f>'Basic Input for Tool'!$D70</f>
        <v>Construction</v>
      </c>
      <c r="T116" s="146">
        <f t="shared" si="37"/>
        <v>0</v>
      </c>
      <c r="U116" s="146">
        <f t="shared" si="37"/>
        <v>0</v>
      </c>
      <c r="V116" s="146">
        <f t="shared" si="37"/>
        <v>0</v>
      </c>
      <c r="W116" s="146">
        <f t="shared" si="37"/>
        <v>0</v>
      </c>
      <c r="X116" s="146">
        <f t="shared" si="37"/>
        <v>0</v>
      </c>
      <c r="Y116" s="146">
        <f t="shared" si="37"/>
        <v>0</v>
      </c>
      <c r="Z116"/>
      <c r="AA116"/>
      <c r="AB116"/>
    </row>
    <row r="117" spans="1:28" s="37" customFormat="1" x14ac:dyDescent="0.25">
      <c r="A117" s="141"/>
      <c r="B117" s="141"/>
      <c r="C117" s="52"/>
      <c r="S117" s="145" t="str">
        <f>'Basic Input for Tool'!$D71</f>
        <v>Consultancy</v>
      </c>
      <c r="T117" s="146">
        <f t="shared" si="37"/>
        <v>0</v>
      </c>
      <c r="U117" s="146">
        <f t="shared" si="37"/>
        <v>247000</v>
      </c>
      <c r="V117" s="146">
        <f t="shared" si="37"/>
        <v>76200</v>
      </c>
      <c r="W117" s="146">
        <f t="shared" si="37"/>
        <v>0</v>
      </c>
      <c r="X117" s="146">
        <f t="shared" si="37"/>
        <v>0</v>
      </c>
      <c r="Y117" s="146">
        <f t="shared" si="37"/>
        <v>323200</v>
      </c>
      <c r="Z117"/>
      <c r="AA117"/>
      <c r="AB117"/>
    </row>
    <row r="118" spans="1:28" s="37" customFormat="1" x14ac:dyDescent="0.25">
      <c r="A118" s="141"/>
      <c r="B118" s="141"/>
      <c r="C118" s="52"/>
      <c r="S118" s="145" t="str">
        <f>'Basic Input for Tool'!$D72</f>
        <v>Evaluation</v>
      </c>
      <c r="T118" s="146">
        <f t="shared" si="37"/>
        <v>0</v>
      </c>
      <c r="U118" s="146">
        <f t="shared" si="37"/>
        <v>0</v>
      </c>
      <c r="V118" s="146">
        <f t="shared" si="37"/>
        <v>0</v>
      </c>
      <c r="W118" s="146">
        <f t="shared" si="37"/>
        <v>0</v>
      </c>
      <c r="X118" s="146">
        <f t="shared" si="37"/>
        <v>0</v>
      </c>
      <c r="Y118" s="146">
        <f t="shared" si="37"/>
        <v>0</v>
      </c>
      <c r="Z118"/>
      <c r="AA118"/>
      <c r="AB118"/>
    </row>
    <row r="119" spans="1:28" s="37" customFormat="1" x14ac:dyDescent="0.25">
      <c r="A119" s="141"/>
      <c r="B119" s="141"/>
      <c r="C119" s="52"/>
      <c r="S119" s="145" t="str">
        <f>'Basic Input for Tool'!$D73</f>
        <v>Field visit</v>
      </c>
      <c r="T119" s="146">
        <f t="shared" si="37"/>
        <v>0</v>
      </c>
      <c r="U119" s="146">
        <f t="shared" si="37"/>
        <v>0</v>
      </c>
      <c r="V119" s="146">
        <f t="shared" si="37"/>
        <v>0</v>
      </c>
      <c r="W119" s="146">
        <f t="shared" si="37"/>
        <v>0</v>
      </c>
      <c r="X119" s="146">
        <f t="shared" si="37"/>
        <v>0</v>
      </c>
      <c r="Y119" s="146">
        <f t="shared" si="37"/>
        <v>0</v>
      </c>
      <c r="Z119"/>
      <c r="AA119"/>
      <c r="AB119"/>
    </row>
    <row r="120" spans="1:28" x14ac:dyDescent="0.25">
      <c r="A120" s="141"/>
      <c r="B120" s="141"/>
      <c r="S120" s="145" t="str">
        <f>'Basic Input for Tool'!$D74</f>
        <v>Human resources</v>
      </c>
      <c r="T120" s="146">
        <f t="shared" si="37"/>
        <v>0</v>
      </c>
      <c r="U120" s="146">
        <f t="shared" si="37"/>
        <v>0</v>
      </c>
      <c r="V120" s="146">
        <f t="shared" si="37"/>
        <v>0</v>
      </c>
      <c r="W120" s="146">
        <f t="shared" si="37"/>
        <v>0</v>
      </c>
      <c r="X120" s="146">
        <f t="shared" si="37"/>
        <v>0</v>
      </c>
      <c r="Y120" s="146">
        <f t="shared" si="37"/>
        <v>0</v>
      </c>
      <c r="Z120"/>
      <c r="AA120"/>
    </row>
    <row r="121" spans="1:28" x14ac:dyDescent="0.25">
      <c r="A121" s="141"/>
      <c r="B121" s="141"/>
      <c r="S121" s="145" t="str">
        <f>'Basic Input for Tool'!$D75</f>
        <v>Infrastructure</v>
      </c>
      <c r="T121" s="146">
        <f t="shared" ref="T121:Y133" si="38">SUMIF($Z$7:$Z$106,$S121,T$7:T$106)</f>
        <v>0</v>
      </c>
      <c r="U121" s="146">
        <f t="shared" si="38"/>
        <v>0</v>
      </c>
      <c r="V121" s="146">
        <f t="shared" si="38"/>
        <v>0</v>
      </c>
      <c r="W121" s="146">
        <f t="shared" si="38"/>
        <v>0</v>
      </c>
      <c r="X121" s="146">
        <f t="shared" si="38"/>
        <v>0</v>
      </c>
      <c r="Y121" s="146">
        <f t="shared" si="38"/>
        <v>0</v>
      </c>
      <c r="Z121"/>
      <c r="AA121"/>
    </row>
    <row r="122" spans="1:28" x14ac:dyDescent="0.25">
      <c r="A122" s="141"/>
      <c r="B122" s="141"/>
      <c r="S122" s="145" t="str">
        <f>'Basic Input for Tool'!$D76</f>
        <v>Document reproduction/printing</v>
      </c>
      <c r="T122" s="146">
        <f t="shared" si="38"/>
        <v>0</v>
      </c>
      <c r="U122" s="146">
        <f t="shared" si="38"/>
        <v>0</v>
      </c>
      <c r="V122" s="146">
        <f t="shared" si="38"/>
        <v>0</v>
      </c>
      <c r="W122" s="146">
        <f t="shared" si="38"/>
        <v>0</v>
      </c>
      <c r="X122" s="146">
        <f t="shared" si="38"/>
        <v>0</v>
      </c>
      <c r="Y122" s="146">
        <f t="shared" si="38"/>
        <v>0</v>
      </c>
      <c r="Z122"/>
      <c r="AA122"/>
    </row>
    <row r="123" spans="1:28" x14ac:dyDescent="0.25">
      <c r="A123" s="141"/>
      <c r="B123" s="141"/>
      <c r="S123" s="145" t="str">
        <f>'Basic Input for Tool'!$D77</f>
        <v>Procurement</v>
      </c>
      <c r="T123" s="146">
        <f t="shared" si="38"/>
        <v>0</v>
      </c>
      <c r="U123" s="146">
        <f t="shared" si="38"/>
        <v>0</v>
      </c>
      <c r="V123" s="146">
        <f t="shared" si="38"/>
        <v>0</v>
      </c>
      <c r="W123" s="146">
        <f t="shared" si="38"/>
        <v>0</v>
      </c>
      <c r="X123" s="146">
        <f t="shared" si="38"/>
        <v>0</v>
      </c>
      <c r="Y123" s="146">
        <f t="shared" si="38"/>
        <v>0</v>
      </c>
      <c r="Z123"/>
      <c r="AA123"/>
    </row>
    <row r="124" spans="1:28" x14ac:dyDescent="0.25">
      <c r="A124" s="141"/>
      <c r="B124" s="141"/>
      <c r="S124" s="145" t="str">
        <f>'Basic Input for Tool'!$D78</f>
        <v>Services</v>
      </c>
      <c r="T124" s="146">
        <f t="shared" si="38"/>
        <v>0</v>
      </c>
      <c r="U124" s="146">
        <f t="shared" si="38"/>
        <v>0</v>
      </c>
      <c r="V124" s="146">
        <f t="shared" si="38"/>
        <v>0</v>
      </c>
      <c r="W124" s="146">
        <f t="shared" si="38"/>
        <v>0</v>
      </c>
      <c r="X124" s="146">
        <f t="shared" si="38"/>
        <v>0</v>
      </c>
      <c r="Y124" s="146">
        <f t="shared" si="38"/>
        <v>0</v>
      </c>
      <c r="Z124"/>
      <c r="AA124"/>
    </row>
    <row r="125" spans="1:28" x14ac:dyDescent="0.25">
      <c r="A125" s="141"/>
      <c r="B125" s="141"/>
      <c r="S125" s="145" t="str">
        <f>'Basic Input for Tool'!$D79</f>
        <v>Simulation exercises</v>
      </c>
      <c r="T125" s="146">
        <f t="shared" si="38"/>
        <v>0</v>
      </c>
      <c r="U125" s="146">
        <f t="shared" si="38"/>
        <v>0</v>
      </c>
      <c r="V125" s="146">
        <f t="shared" si="38"/>
        <v>0</v>
      </c>
      <c r="W125" s="146">
        <f t="shared" si="38"/>
        <v>0</v>
      </c>
      <c r="X125" s="146">
        <f t="shared" si="38"/>
        <v>0</v>
      </c>
      <c r="Y125" s="146">
        <f t="shared" si="38"/>
        <v>0</v>
      </c>
      <c r="Z125"/>
      <c r="AA125"/>
    </row>
    <row r="126" spans="1:28" x14ac:dyDescent="0.25">
      <c r="A126" s="141"/>
      <c r="B126" s="141"/>
      <c r="S126" s="145" t="str">
        <f>'Basic Input for Tool'!$D80</f>
        <v>Advocacy</v>
      </c>
      <c r="T126" s="146">
        <f t="shared" si="38"/>
        <v>0</v>
      </c>
      <c r="U126" s="146">
        <f t="shared" si="38"/>
        <v>0</v>
      </c>
      <c r="V126" s="146">
        <f t="shared" si="38"/>
        <v>0</v>
      </c>
      <c r="W126" s="146">
        <f t="shared" si="38"/>
        <v>0</v>
      </c>
      <c r="X126" s="146">
        <f t="shared" si="38"/>
        <v>0</v>
      </c>
      <c r="Y126" s="146">
        <f t="shared" si="38"/>
        <v>0</v>
      </c>
      <c r="Z126"/>
      <c r="AA126"/>
    </row>
    <row r="127" spans="1:28" x14ac:dyDescent="0.25">
      <c r="A127" s="141"/>
      <c r="B127" s="141"/>
      <c r="S127" s="145" t="str">
        <f>'Basic Input for Tool'!$D81</f>
        <v>Study</v>
      </c>
      <c r="T127" s="146">
        <f t="shared" si="38"/>
        <v>0</v>
      </c>
      <c r="U127" s="146">
        <f t="shared" si="38"/>
        <v>0</v>
      </c>
      <c r="V127" s="146">
        <f t="shared" si="38"/>
        <v>0</v>
      </c>
      <c r="W127" s="146">
        <f t="shared" si="38"/>
        <v>0</v>
      </c>
      <c r="X127" s="146">
        <f t="shared" si="38"/>
        <v>0</v>
      </c>
      <c r="Y127" s="146">
        <f t="shared" si="38"/>
        <v>0</v>
      </c>
      <c r="Z127"/>
      <c r="AA127"/>
    </row>
    <row r="128" spans="1:28" x14ac:dyDescent="0.25">
      <c r="A128" s="141"/>
      <c r="B128" s="141"/>
      <c r="S128" s="145" t="str">
        <f>'Basic Input for Tool'!$D82</f>
        <v>Campaign</v>
      </c>
      <c r="T128" s="146">
        <f t="shared" si="38"/>
        <v>0</v>
      </c>
      <c r="U128" s="146">
        <f t="shared" si="38"/>
        <v>0</v>
      </c>
      <c r="V128" s="146">
        <f t="shared" si="38"/>
        <v>0</v>
      </c>
      <c r="W128" s="146">
        <f t="shared" si="38"/>
        <v>0</v>
      </c>
      <c r="X128" s="146">
        <f t="shared" si="38"/>
        <v>0</v>
      </c>
      <c r="Y128" s="146">
        <f t="shared" si="38"/>
        <v>0</v>
      </c>
      <c r="Z128"/>
      <c r="AA128"/>
    </row>
    <row r="129" spans="1:28" x14ac:dyDescent="0.25">
      <c r="A129" s="141"/>
      <c r="B129" s="141"/>
      <c r="S129" s="145" t="str">
        <f>'Basic Input for Tool'!$D83</f>
        <v>Other</v>
      </c>
      <c r="T129" s="146">
        <f t="shared" si="38"/>
        <v>0</v>
      </c>
      <c r="U129" s="146">
        <f t="shared" si="38"/>
        <v>0</v>
      </c>
      <c r="V129" s="146">
        <f t="shared" si="38"/>
        <v>0</v>
      </c>
      <c r="W129" s="146">
        <f t="shared" si="38"/>
        <v>0</v>
      </c>
      <c r="X129" s="146">
        <f t="shared" si="38"/>
        <v>0</v>
      </c>
      <c r="Y129" s="146">
        <f t="shared" si="38"/>
        <v>0</v>
      </c>
      <c r="Z129"/>
      <c r="AA129"/>
    </row>
    <row r="130" spans="1:28" x14ac:dyDescent="0.25">
      <c r="A130" s="141"/>
      <c r="B130" s="141"/>
      <c r="S130" s="145" t="str">
        <f>'Basic Input for Tool'!$D84</f>
        <v>Other 2</v>
      </c>
      <c r="T130" s="146">
        <f t="shared" si="38"/>
        <v>0</v>
      </c>
      <c r="U130" s="146">
        <f t="shared" si="38"/>
        <v>0</v>
      </c>
      <c r="V130" s="146">
        <f t="shared" si="38"/>
        <v>0</v>
      </c>
      <c r="W130" s="146">
        <f t="shared" si="38"/>
        <v>0</v>
      </c>
      <c r="X130" s="146">
        <f t="shared" si="38"/>
        <v>0</v>
      </c>
      <c r="Y130" s="146">
        <f t="shared" si="38"/>
        <v>0</v>
      </c>
      <c r="Z130"/>
      <c r="AA130"/>
    </row>
    <row r="131" spans="1:28" x14ac:dyDescent="0.25">
      <c r="A131" s="141"/>
      <c r="B131" s="141"/>
      <c r="S131" s="145" t="str">
        <f>'Basic Input for Tool'!$D85</f>
        <v>Other 3</v>
      </c>
      <c r="T131" s="146">
        <f t="shared" si="38"/>
        <v>0</v>
      </c>
      <c r="U131" s="146">
        <f t="shared" si="38"/>
        <v>0</v>
      </c>
      <c r="V131" s="146">
        <f t="shared" si="38"/>
        <v>0</v>
      </c>
      <c r="W131" s="146">
        <f t="shared" si="38"/>
        <v>0</v>
      </c>
      <c r="X131" s="146">
        <f t="shared" si="38"/>
        <v>0</v>
      </c>
      <c r="Y131" s="146">
        <f t="shared" si="38"/>
        <v>0</v>
      </c>
      <c r="Z131"/>
      <c r="AA131"/>
    </row>
    <row r="132" spans="1:28" x14ac:dyDescent="0.25">
      <c r="A132" s="141"/>
      <c r="B132" s="141"/>
      <c r="S132" s="145" t="str">
        <f>'Basic Input for Tool'!$D86</f>
        <v>Other 4</v>
      </c>
      <c r="T132" s="146">
        <f t="shared" si="38"/>
        <v>0</v>
      </c>
      <c r="U132" s="146">
        <f t="shared" si="38"/>
        <v>0</v>
      </c>
      <c r="V132" s="146">
        <f t="shared" si="38"/>
        <v>0</v>
      </c>
      <c r="W132" s="146">
        <f t="shared" si="38"/>
        <v>0</v>
      </c>
      <c r="X132" s="146">
        <f t="shared" si="38"/>
        <v>0</v>
      </c>
      <c r="Y132" s="146">
        <f t="shared" si="38"/>
        <v>0</v>
      </c>
      <c r="Z132"/>
      <c r="AA132"/>
    </row>
    <row r="133" spans="1:28" x14ac:dyDescent="0.25">
      <c r="A133" s="141"/>
      <c r="B133" s="141"/>
      <c r="S133" s="145" t="str">
        <f>'Basic Input for Tool'!$D87</f>
        <v>Other 5</v>
      </c>
      <c r="T133" s="146">
        <f t="shared" si="38"/>
        <v>0</v>
      </c>
      <c r="U133" s="146">
        <f t="shared" si="38"/>
        <v>0</v>
      </c>
      <c r="V133" s="146">
        <f t="shared" si="38"/>
        <v>0</v>
      </c>
      <c r="W133" s="146">
        <f t="shared" si="38"/>
        <v>0</v>
      </c>
      <c r="X133" s="146">
        <f t="shared" si="38"/>
        <v>0</v>
      </c>
      <c r="Y133" s="146">
        <f t="shared" si="38"/>
        <v>0</v>
      </c>
      <c r="Z133"/>
      <c r="AA133"/>
    </row>
    <row r="134" spans="1:28" x14ac:dyDescent="0.25">
      <c r="A134" s="141"/>
      <c r="B134" s="141"/>
      <c r="S134" s="144"/>
      <c r="Z134"/>
      <c r="AA134"/>
    </row>
    <row r="135" spans="1:28" x14ac:dyDescent="0.25">
      <c r="A135" s="141"/>
      <c r="B135" s="141"/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39">T6</f>
        <v>Cost estimate 2024</v>
      </c>
      <c r="U136" s="145" t="str">
        <f t="shared" si="39"/>
        <v>Cost estimate 2025</v>
      </c>
      <c r="V136" s="145" t="str">
        <f t="shared" si="39"/>
        <v>Cost estimate 2026</v>
      </c>
      <c r="W136" s="145" t="str">
        <f t="shared" si="39"/>
        <v>Cost estimate 2027</v>
      </c>
      <c r="X136" s="145" t="str">
        <f t="shared" si="39"/>
        <v>Cost estimate 2028</v>
      </c>
      <c r="Y136" s="145" t="str">
        <f t="shared" si="39"/>
        <v>TotalOver5Years</v>
      </c>
      <c r="Z136" s="191">
        <f>SUM(Y137:Y146)</f>
        <v>1314800</v>
      </c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 t="shared" ref="T137:Y146" si="40">SUMIF($AA$7:$AA$106,$S137,T$7:T$106)</f>
        <v>466000</v>
      </c>
      <c r="U137" s="146">
        <f t="shared" si="40"/>
        <v>597400</v>
      </c>
      <c r="V137" s="146">
        <f t="shared" si="40"/>
        <v>251400</v>
      </c>
      <c r="W137" s="146">
        <f t="shared" si="40"/>
        <v>0</v>
      </c>
      <c r="X137" s="146">
        <f t="shared" si="40"/>
        <v>0</v>
      </c>
      <c r="Y137" s="146">
        <f t="shared" si="40"/>
        <v>1314800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si="40"/>
        <v>0</v>
      </c>
      <c r="U138" s="146">
        <f t="shared" si="40"/>
        <v>0</v>
      </c>
      <c r="V138" s="146">
        <f t="shared" si="40"/>
        <v>0</v>
      </c>
      <c r="W138" s="146">
        <f t="shared" si="40"/>
        <v>0</v>
      </c>
      <c r="X138" s="146">
        <f t="shared" si="40"/>
        <v>0</v>
      </c>
      <c r="Y138" s="146">
        <f t="shared" si="40"/>
        <v>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40"/>
        <v>0</v>
      </c>
      <c r="U139" s="146">
        <f t="shared" si="40"/>
        <v>0</v>
      </c>
      <c r="V139" s="146">
        <f t="shared" si="40"/>
        <v>0</v>
      </c>
      <c r="W139" s="146">
        <f t="shared" si="40"/>
        <v>0</v>
      </c>
      <c r="X139" s="146">
        <f t="shared" si="40"/>
        <v>0</v>
      </c>
      <c r="Y139" s="146">
        <f t="shared" si="40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40"/>
        <v>0</v>
      </c>
      <c r="U140" s="146">
        <f t="shared" si="40"/>
        <v>0</v>
      </c>
      <c r="V140" s="146">
        <f t="shared" si="40"/>
        <v>0</v>
      </c>
      <c r="W140" s="146">
        <f t="shared" si="40"/>
        <v>0</v>
      </c>
      <c r="X140" s="146">
        <f t="shared" si="40"/>
        <v>0</v>
      </c>
      <c r="Y140" s="146">
        <f t="shared" si="40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40"/>
        <v>0</v>
      </c>
      <c r="U141" s="146">
        <f t="shared" si="40"/>
        <v>0</v>
      </c>
      <c r="V141" s="146">
        <f t="shared" si="40"/>
        <v>0</v>
      </c>
      <c r="W141" s="146">
        <f t="shared" si="40"/>
        <v>0</v>
      </c>
      <c r="X141" s="146">
        <f t="shared" si="40"/>
        <v>0</v>
      </c>
      <c r="Y141" s="146">
        <f t="shared" si="40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40"/>
        <v>0</v>
      </c>
      <c r="U142" s="146">
        <f t="shared" si="40"/>
        <v>0</v>
      </c>
      <c r="V142" s="146">
        <f t="shared" si="40"/>
        <v>0</v>
      </c>
      <c r="W142" s="146">
        <f t="shared" si="40"/>
        <v>0</v>
      </c>
      <c r="X142" s="146">
        <f t="shared" si="40"/>
        <v>0</v>
      </c>
      <c r="Y142" s="146">
        <f t="shared" si="40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40"/>
        <v>0</v>
      </c>
      <c r="U143" s="146">
        <f t="shared" si="40"/>
        <v>0</v>
      </c>
      <c r="V143" s="146">
        <f t="shared" si="40"/>
        <v>0</v>
      </c>
      <c r="W143" s="146">
        <f t="shared" si="40"/>
        <v>0</v>
      </c>
      <c r="X143" s="146">
        <f t="shared" si="40"/>
        <v>0</v>
      </c>
      <c r="Y143" s="146">
        <f t="shared" si="40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40"/>
        <v>0</v>
      </c>
      <c r="U144" s="146">
        <f t="shared" si="40"/>
        <v>0</v>
      </c>
      <c r="V144" s="146">
        <f t="shared" si="40"/>
        <v>0</v>
      </c>
      <c r="W144" s="146">
        <f t="shared" si="40"/>
        <v>0</v>
      </c>
      <c r="X144" s="146">
        <f t="shared" si="40"/>
        <v>0</v>
      </c>
      <c r="Y144" s="146">
        <f t="shared" si="40"/>
        <v>0</v>
      </c>
      <c r="Z144"/>
      <c r="AA144"/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40"/>
        <v>0</v>
      </c>
      <c r="U145" s="146">
        <f t="shared" si="40"/>
        <v>0</v>
      </c>
      <c r="V145" s="146">
        <f t="shared" si="40"/>
        <v>0</v>
      </c>
      <c r="W145" s="146">
        <f t="shared" si="40"/>
        <v>0</v>
      </c>
      <c r="X145" s="146">
        <f t="shared" si="40"/>
        <v>0</v>
      </c>
      <c r="Y145" s="146">
        <f t="shared" si="40"/>
        <v>0</v>
      </c>
      <c r="Z145"/>
      <c r="AA145"/>
      <c r="AB145"/>
    </row>
    <row r="146" spans="1:28" x14ac:dyDescent="0.25">
      <c r="A146" s="141"/>
      <c r="B146" s="141"/>
      <c r="S146" s="145">
        <f>'Basic Input for Tool'!$C$74</f>
        <v>0</v>
      </c>
      <c r="T146" s="146">
        <f t="shared" si="40"/>
        <v>0</v>
      </c>
      <c r="U146" s="146">
        <f t="shared" si="40"/>
        <v>0</v>
      </c>
      <c r="V146" s="146">
        <f t="shared" si="40"/>
        <v>0</v>
      </c>
      <c r="W146" s="146">
        <f t="shared" si="40"/>
        <v>0</v>
      </c>
      <c r="X146" s="146">
        <f t="shared" si="40"/>
        <v>0</v>
      </c>
      <c r="Y146" s="146">
        <f t="shared" si="40"/>
        <v>0</v>
      </c>
      <c r="Z146"/>
      <c r="AA146"/>
    </row>
    <row r="147" spans="1:28" x14ac:dyDescent="0.25">
      <c r="A147" s="141"/>
      <c r="B147" s="141"/>
      <c r="S147" s="144"/>
      <c r="Z147"/>
      <c r="AA147"/>
    </row>
    <row r="148" spans="1:28" x14ac:dyDescent="0.25">
      <c r="A148" s="141"/>
      <c r="B148" s="141"/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41">T6</f>
        <v>Cost estimate 2024</v>
      </c>
      <c r="U149" s="145" t="str">
        <f t="shared" si="41"/>
        <v>Cost estimate 2025</v>
      </c>
      <c r="V149" s="145" t="str">
        <f t="shared" si="41"/>
        <v>Cost estimate 2026</v>
      </c>
      <c r="W149" s="145" t="str">
        <f t="shared" si="41"/>
        <v>Cost estimate 2027</v>
      </c>
      <c r="X149" s="145" t="str">
        <f t="shared" si="41"/>
        <v>Cost estimate 2028</v>
      </c>
      <c r="Y149" s="145" t="str">
        <f t="shared" si="41"/>
        <v>TotalOver5Years</v>
      </c>
      <c r="Z149" s="191">
        <f>SUM(Y150:Y153)</f>
        <v>1314800</v>
      </c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 t="shared" ref="T150:Y153" si="42">SUMIF($H$7:$H$106,$S150,T$7:T$106)</f>
        <v>466000</v>
      </c>
      <c r="U150" s="146">
        <f t="shared" si="42"/>
        <v>597400</v>
      </c>
      <c r="V150" s="146">
        <f t="shared" si="42"/>
        <v>251400</v>
      </c>
      <c r="W150" s="146">
        <f t="shared" si="42"/>
        <v>0</v>
      </c>
      <c r="X150" s="146">
        <f t="shared" si="42"/>
        <v>0</v>
      </c>
      <c r="Y150" s="146">
        <f t="shared" si="42"/>
        <v>1314800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 t="shared" si="42"/>
        <v>0</v>
      </c>
      <c r="U151" s="146">
        <f t="shared" si="42"/>
        <v>0</v>
      </c>
      <c r="V151" s="146">
        <f t="shared" si="42"/>
        <v>0</v>
      </c>
      <c r="W151" s="146">
        <f t="shared" si="42"/>
        <v>0</v>
      </c>
      <c r="X151" s="146">
        <f t="shared" si="42"/>
        <v>0</v>
      </c>
      <c r="Y151" s="146">
        <f t="shared" si="42"/>
        <v>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 t="shared" si="42"/>
        <v>0</v>
      </c>
      <c r="U152" s="146">
        <f t="shared" si="42"/>
        <v>0</v>
      </c>
      <c r="V152" s="146">
        <f t="shared" si="42"/>
        <v>0</v>
      </c>
      <c r="W152" s="146">
        <f t="shared" si="42"/>
        <v>0</v>
      </c>
      <c r="X152" s="146">
        <f t="shared" si="42"/>
        <v>0</v>
      </c>
      <c r="Y152" s="146">
        <f t="shared" si="42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 t="shared" si="42"/>
        <v>0</v>
      </c>
      <c r="U153" s="146">
        <f t="shared" si="42"/>
        <v>0</v>
      </c>
      <c r="V153" s="146">
        <f t="shared" si="42"/>
        <v>0</v>
      </c>
      <c r="W153" s="146">
        <f t="shared" si="42"/>
        <v>0</v>
      </c>
      <c r="X153" s="146">
        <f t="shared" si="42"/>
        <v>0</v>
      </c>
      <c r="Y153" s="146">
        <f t="shared" si="42"/>
        <v>0</v>
      </c>
      <c r="Z153"/>
      <c r="AA153"/>
      <c r="AB153"/>
    </row>
    <row r="154" spans="1:28" s="37" customFormat="1" x14ac:dyDescent="0.25">
      <c r="A154" s="141"/>
      <c r="B154" s="141"/>
      <c r="C154" s="52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43">T6</f>
        <v>Cost estimate 2024</v>
      </c>
      <c r="U156" s="145" t="str">
        <f t="shared" si="43"/>
        <v>Cost estimate 2025</v>
      </c>
      <c r="V156" s="145" t="str">
        <f t="shared" si="43"/>
        <v>Cost estimate 2026</v>
      </c>
      <c r="W156" s="145" t="str">
        <f t="shared" si="43"/>
        <v>Cost estimate 2027</v>
      </c>
      <c r="X156" s="145" t="str">
        <f t="shared" si="43"/>
        <v>Cost estimate 2028</v>
      </c>
      <c r="Y156" s="145" t="str">
        <f t="shared" si="43"/>
        <v>TotalOver5Years</v>
      </c>
      <c r="Z156" s="191">
        <f>SUM(Y157:Y179)</f>
        <v>1314800</v>
      </c>
      <c r="AA156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 t="shared" ref="T157:Y166" si="44">SUMIF($G$7:$G$106,$S157,T$7:T$106)</f>
        <v>466000</v>
      </c>
      <c r="U157" s="146">
        <f t="shared" si="44"/>
        <v>597400</v>
      </c>
      <c r="V157" s="146">
        <f t="shared" si="44"/>
        <v>175200</v>
      </c>
      <c r="W157" s="146">
        <f t="shared" si="44"/>
        <v>0</v>
      </c>
      <c r="X157" s="146">
        <f t="shared" si="44"/>
        <v>0</v>
      </c>
      <c r="Y157" s="146">
        <f t="shared" si="44"/>
        <v>1238600</v>
      </c>
      <c r="Z157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si="44"/>
        <v>0</v>
      </c>
      <c r="U158" s="146">
        <f t="shared" si="44"/>
        <v>0</v>
      </c>
      <c r="V158" s="146">
        <f t="shared" si="44"/>
        <v>0</v>
      </c>
      <c r="W158" s="146">
        <f t="shared" si="44"/>
        <v>0</v>
      </c>
      <c r="X158" s="146">
        <f t="shared" si="44"/>
        <v>0</v>
      </c>
      <c r="Y158" s="146">
        <f t="shared" si="44"/>
        <v>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44"/>
        <v>0</v>
      </c>
      <c r="U159" s="146">
        <f t="shared" si="44"/>
        <v>0</v>
      </c>
      <c r="V159" s="146">
        <f t="shared" si="44"/>
        <v>0</v>
      </c>
      <c r="W159" s="146">
        <f t="shared" si="44"/>
        <v>0</v>
      </c>
      <c r="X159" s="146">
        <f t="shared" si="44"/>
        <v>0</v>
      </c>
      <c r="Y159" s="146">
        <f t="shared" si="44"/>
        <v>0</v>
      </c>
      <c r="Z159"/>
      <c r="AA159"/>
      <c r="AB159"/>
    </row>
    <row r="160" spans="1:28" x14ac:dyDescent="0.25">
      <c r="A160" s="141"/>
      <c r="B160" s="141"/>
      <c r="S160" s="145" t="str">
        <f>'Basic Input for Tool'!$E$68</f>
        <v>Ministry of Environment</v>
      </c>
      <c r="T160" s="146">
        <f t="shared" si="44"/>
        <v>0</v>
      </c>
      <c r="U160" s="146">
        <f t="shared" si="44"/>
        <v>0</v>
      </c>
      <c r="V160" s="146">
        <f t="shared" si="44"/>
        <v>76200</v>
      </c>
      <c r="W160" s="146">
        <f t="shared" si="44"/>
        <v>0</v>
      </c>
      <c r="X160" s="146">
        <f t="shared" si="44"/>
        <v>0</v>
      </c>
      <c r="Y160" s="146">
        <f t="shared" si="44"/>
        <v>76200</v>
      </c>
      <c r="Z160"/>
      <c r="AA160"/>
    </row>
    <row r="161" spans="1:27" x14ac:dyDescent="0.25">
      <c r="A161" s="141"/>
      <c r="B161" s="141"/>
      <c r="S161" s="145" t="str">
        <f>'Basic Input for Tool'!$E$69</f>
        <v>Other 2</v>
      </c>
      <c r="T161" s="146">
        <f t="shared" si="44"/>
        <v>0</v>
      </c>
      <c r="U161" s="146">
        <f t="shared" si="44"/>
        <v>0</v>
      </c>
      <c r="V161" s="146">
        <f t="shared" si="44"/>
        <v>0</v>
      </c>
      <c r="W161" s="146">
        <f t="shared" si="44"/>
        <v>0</v>
      </c>
      <c r="X161" s="146">
        <f t="shared" si="44"/>
        <v>0</v>
      </c>
      <c r="Y161" s="146">
        <f t="shared" si="44"/>
        <v>0</v>
      </c>
      <c r="Z161"/>
      <c r="AA161"/>
    </row>
    <row r="162" spans="1:27" x14ac:dyDescent="0.25">
      <c r="A162" s="141"/>
      <c r="B162" s="141"/>
      <c r="S162" s="145" t="str">
        <f>'Basic Input for Tool'!$E$70</f>
        <v>Other 3</v>
      </c>
      <c r="T162" s="146">
        <f t="shared" si="44"/>
        <v>0</v>
      </c>
      <c r="U162" s="146">
        <f t="shared" si="44"/>
        <v>0</v>
      </c>
      <c r="V162" s="146">
        <f t="shared" si="44"/>
        <v>0</v>
      </c>
      <c r="W162" s="146">
        <f t="shared" si="44"/>
        <v>0</v>
      </c>
      <c r="X162" s="146">
        <f t="shared" si="44"/>
        <v>0</v>
      </c>
      <c r="Y162" s="146">
        <f t="shared" si="44"/>
        <v>0</v>
      </c>
      <c r="Z162"/>
      <c r="AA162"/>
    </row>
    <row r="163" spans="1:27" x14ac:dyDescent="0.25">
      <c r="A163" s="141"/>
      <c r="B163" s="141"/>
      <c r="S163" s="145" t="str">
        <f>'Basic Input for Tool'!$E$71</f>
        <v>Other 4</v>
      </c>
      <c r="T163" s="146">
        <f t="shared" si="44"/>
        <v>0</v>
      </c>
      <c r="U163" s="146">
        <f t="shared" si="44"/>
        <v>0</v>
      </c>
      <c r="V163" s="146">
        <f t="shared" si="44"/>
        <v>0</v>
      </c>
      <c r="W163" s="146">
        <f t="shared" si="44"/>
        <v>0</v>
      </c>
      <c r="X163" s="146">
        <f t="shared" si="44"/>
        <v>0</v>
      </c>
      <c r="Y163" s="146">
        <f t="shared" si="44"/>
        <v>0</v>
      </c>
      <c r="Z163"/>
      <c r="AA163"/>
    </row>
    <row r="164" spans="1:27" x14ac:dyDescent="0.25">
      <c r="A164" s="141"/>
      <c r="B164" s="141"/>
      <c r="S164" s="145" t="str">
        <f>'Basic Input for Tool'!$E$72</f>
        <v>Other 5</v>
      </c>
      <c r="T164" s="146">
        <f t="shared" si="44"/>
        <v>0</v>
      </c>
      <c r="U164" s="146">
        <f t="shared" si="44"/>
        <v>0</v>
      </c>
      <c r="V164" s="146">
        <f t="shared" si="44"/>
        <v>0</v>
      </c>
      <c r="W164" s="146">
        <f t="shared" si="44"/>
        <v>0</v>
      </c>
      <c r="X164" s="146">
        <f t="shared" si="44"/>
        <v>0</v>
      </c>
      <c r="Y164" s="146">
        <f t="shared" si="44"/>
        <v>0</v>
      </c>
      <c r="Z164"/>
      <c r="AA164"/>
    </row>
    <row r="165" spans="1:27" x14ac:dyDescent="0.25">
      <c r="A165" s="141"/>
      <c r="B165" s="141"/>
      <c r="S165" s="145" t="str">
        <f>'Basic Input for Tool'!$E$73</f>
        <v>Other 6</v>
      </c>
      <c r="T165" s="146">
        <f t="shared" si="44"/>
        <v>0</v>
      </c>
      <c r="U165" s="146">
        <f t="shared" si="44"/>
        <v>0</v>
      </c>
      <c r="V165" s="146">
        <f t="shared" si="44"/>
        <v>0</v>
      </c>
      <c r="W165" s="146">
        <f t="shared" si="44"/>
        <v>0</v>
      </c>
      <c r="X165" s="146">
        <f t="shared" si="44"/>
        <v>0</v>
      </c>
      <c r="Y165" s="146">
        <f t="shared" si="44"/>
        <v>0</v>
      </c>
      <c r="Z165"/>
      <c r="AA165"/>
    </row>
    <row r="166" spans="1:27" x14ac:dyDescent="0.25">
      <c r="A166" s="141"/>
      <c r="B166" s="141"/>
      <c r="S166" s="145" t="str">
        <f>'Basic Input for Tool'!$E74</f>
        <v>Other 7</v>
      </c>
      <c r="T166" s="146">
        <f t="shared" si="44"/>
        <v>0</v>
      </c>
      <c r="U166" s="146">
        <f t="shared" si="44"/>
        <v>0</v>
      </c>
      <c r="V166" s="146">
        <f t="shared" si="44"/>
        <v>0</v>
      </c>
      <c r="W166" s="146">
        <f t="shared" si="44"/>
        <v>0</v>
      </c>
      <c r="X166" s="146">
        <f t="shared" si="44"/>
        <v>0</v>
      </c>
      <c r="Y166" s="146">
        <f t="shared" si="44"/>
        <v>0</v>
      </c>
      <c r="Z166"/>
      <c r="AA166"/>
    </row>
    <row r="167" spans="1:27" x14ac:dyDescent="0.25">
      <c r="A167" s="141"/>
      <c r="B167" s="141"/>
      <c r="S167" s="145" t="str">
        <f>'Basic Input for Tool'!$E75</f>
        <v>Other 8</v>
      </c>
      <c r="T167" s="146">
        <f t="shared" ref="T167:Y179" si="45">SUMIF($G$7:$G$106,$S167,T$7:T$106)</f>
        <v>0</v>
      </c>
      <c r="U167" s="146">
        <f t="shared" si="45"/>
        <v>0</v>
      </c>
      <c r="V167" s="146">
        <f t="shared" si="45"/>
        <v>0</v>
      </c>
      <c r="W167" s="146">
        <f t="shared" si="45"/>
        <v>0</v>
      </c>
      <c r="X167" s="146">
        <f t="shared" si="45"/>
        <v>0</v>
      </c>
      <c r="Y167" s="146">
        <f t="shared" si="45"/>
        <v>0</v>
      </c>
      <c r="Z167"/>
      <c r="AA167"/>
    </row>
    <row r="168" spans="1:27" x14ac:dyDescent="0.25">
      <c r="A168" s="141"/>
      <c r="B168" s="141"/>
      <c r="S168" s="145" t="str">
        <f>'Basic Input for Tool'!$E76</f>
        <v>Other 9</v>
      </c>
      <c r="T168" s="146">
        <f t="shared" si="45"/>
        <v>0</v>
      </c>
      <c r="U168" s="146">
        <f t="shared" si="45"/>
        <v>0</v>
      </c>
      <c r="V168" s="146">
        <f t="shared" si="45"/>
        <v>0</v>
      </c>
      <c r="W168" s="146">
        <f t="shared" si="45"/>
        <v>0</v>
      </c>
      <c r="X168" s="146">
        <f t="shared" si="45"/>
        <v>0</v>
      </c>
      <c r="Y168" s="146">
        <f t="shared" si="45"/>
        <v>0</v>
      </c>
      <c r="Z168"/>
      <c r="AA168"/>
    </row>
    <row r="169" spans="1:27" x14ac:dyDescent="0.25">
      <c r="A169" s="141"/>
      <c r="B169" s="141"/>
      <c r="S169" s="145" t="str">
        <f>'Basic Input for Tool'!$E77</f>
        <v>Other 10</v>
      </c>
      <c r="T169" s="146">
        <f t="shared" si="45"/>
        <v>0</v>
      </c>
      <c r="U169" s="146">
        <f t="shared" si="45"/>
        <v>0</v>
      </c>
      <c r="V169" s="146">
        <f t="shared" si="45"/>
        <v>0</v>
      </c>
      <c r="W169" s="146">
        <f t="shared" si="45"/>
        <v>0</v>
      </c>
      <c r="X169" s="146">
        <f t="shared" si="45"/>
        <v>0</v>
      </c>
      <c r="Y169" s="146">
        <f t="shared" si="45"/>
        <v>0</v>
      </c>
      <c r="Z169"/>
      <c r="AA169"/>
    </row>
    <row r="170" spans="1:27" x14ac:dyDescent="0.25">
      <c r="A170" s="141"/>
      <c r="B170" s="141"/>
      <c r="S170" s="145" t="str">
        <f>'Basic Input for Tool'!$E78</f>
        <v>Other 11</v>
      </c>
      <c r="T170" s="146">
        <f t="shared" si="45"/>
        <v>0</v>
      </c>
      <c r="U170" s="146">
        <f t="shared" si="45"/>
        <v>0</v>
      </c>
      <c r="V170" s="146">
        <f t="shared" si="45"/>
        <v>0</v>
      </c>
      <c r="W170" s="146">
        <f t="shared" si="45"/>
        <v>0</v>
      </c>
      <c r="X170" s="146">
        <f t="shared" si="45"/>
        <v>0</v>
      </c>
      <c r="Y170" s="146">
        <f t="shared" si="45"/>
        <v>0</v>
      </c>
      <c r="Z170"/>
      <c r="AA170"/>
    </row>
    <row r="171" spans="1:27" x14ac:dyDescent="0.25">
      <c r="A171" s="141"/>
      <c r="B171" s="141"/>
      <c r="S171" s="145" t="str">
        <f>'Basic Input for Tool'!$E79</f>
        <v>Other 12</v>
      </c>
      <c r="T171" s="146">
        <f t="shared" si="45"/>
        <v>0</v>
      </c>
      <c r="U171" s="146">
        <f t="shared" si="45"/>
        <v>0</v>
      </c>
      <c r="V171" s="146">
        <f t="shared" si="45"/>
        <v>0</v>
      </c>
      <c r="W171" s="146">
        <f t="shared" si="45"/>
        <v>0</v>
      </c>
      <c r="X171" s="146">
        <f t="shared" si="45"/>
        <v>0</v>
      </c>
      <c r="Y171" s="146">
        <f t="shared" si="45"/>
        <v>0</v>
      </c>
      <c r="Z171"/>
      <c r="AA171"/>
    </row>
    <row r="172" spans="1:27" x14ac:dyDescent="0.25">
      <c r="A172" s="141"/>
      <c r="B172" s="141"/>
      <c r="S172" s="145" t="str">
        <f>'Basic Input for Tool'!$E80</f>
        <v>Other 13</v>
      </c>
      <c r="T172" s="146">
        <f t="shared" si="45"/>
        <v>0</v>
      </c>
      <c r="U172" s="146">
        <f t="shared" si="45"/>
        <v>0</v>
      </c>
      <c r="V172" s="146">
        <f t="shared" si="45"/>
        <v>0</v>
      </c>
      <c r="W172" s="146">
        <f t="shared" si="45"/>
        <v>0</v>
      </c>
      <c r="X172" s="146">
        <f t="shared" si="45"/>
        <v>0</v>
      </c>
      <c r="Y172" s="146">
        <f t="shared" si="45"/>
        <v>0</v>
      </c>
      <c r="Z172"/>
      <c r="AA172"/>
    </row>
    <row r="173" spans="1:27" x14ac:dyDescent="0.25">
      <c r="A173" s="141"/>
      <c r="B173" s="141"/>
      <c r="S173" s="145" t="str">
        <f>'Basic Input for Tool'!$E81</f>
        <v>Other 14</v>
      </c>
      <c r="T173" s="146">
        <f t="shared" si="45"/>
        <v>0</v>
      </c>
      <c r="U173" s="146">
        <f t="shared" si="45"/>
        <v>0</v>
      </c>
      <c r="V173" s="146">
        <f t="shared" si="45"/>
        <v>0</v>
      </c>
      <c r="W173" s="146">
        <f t="shared" si="45"/>
        <v>0</v>
      </c>
      <c r="X173" s="146">
        <f t="shared" si="45"/>
        <v>0</v>
      </c>
      <c r="Y173" s="146">
        <f t="shared" si="45"/>
        <v>0</v>
      </c>
      <c r="Z173"/>
      <c r="AA173"/>
    </row>
    <row r="174" spans="1:27" x14ac:dyDescent="0.25">
      <c r="A174" s="141"/>
      <c r="B174" s="141"/>
      <c r="S174" s="145" t="str">
        <f>'Basic Input for Tool'!$E82</f>
        <v>Other 15</v>
      </c>
      <c r="T174" s="146">
        <f t="shared" si="45"/>
        <v>0</v>
      </c>
      <c r="U174" s="146">
        <f t="shared" si="45"/>
        <v>0</v>
      </c>
      <c r="V174" s="146">
        <f t="shared" si="45"/>
        <v>0</v>
      </c>
      <c r="W174" s="146">
        <f t="shared" si="45"/>
        <v>0</v>
      </c>
      <c r="X174" s="146">
        <f t="shared" si="45"/>
        <v>0</v>
      </c>
      <c r="Y174" s="146">
        <f t="shared" si="45"/>
        <v>0</v>
      </c>
      <c r="Z174"/>
      <c r="AA174"/>
    </row>
    <row r="175" spans="1:27" x14ac:dyDescent="0.25">
      <c r="A175" s="141"/>
      <c r="B175" s="141"/>
      <c r="S175" s="145" t="str">
        <f>'Basic Input for Tool'!$E83</f>
        <v>Other 16</v>
      </c>
      <c r="T175" s="146">
        <f t="shared" si="45"/>
        <v>0</v>
      </c>
      <c r="U175" s="146">
        <f t="shared" si="45"/>
        <v>0</v>
      </c>
      <c r="V175" s="146">
        <f t="shared" si="45"/>
        <v>0</v>
      </c>
      <c r="W175" s="146">
        <f t="shared" si="45"/>
        <v>0</v>
      </c>
      <c r="X175" s="146">
        <f t="shared" si="45"/>
        <v>0</v>
      </c>
      <c r="Y175" s="146">
        <f t="shared" si="45"/>
        <v>0</v>
      </c>
      <c r="Z175"/>
      <c r="AA175"/>
    </row>
    <row r="176" spans="1:27" x14ac:dyDescent="0.25">
      <c r="A176" s="141"/>
      <c r="B176" s="141"/>
      <c r="S176" s="145" t="str">
        <f>'Basic Input for Tool'!$E84</f>
        <v>Other 17</v>
      </c>
      <c r="T176" s="146">
        <f t="shared" si="45"/>
        <v>0</v>
      </c>
      <c r="U176" s="146">
        <f t="shared" si="45"/>
        <v>0</v>
      </c>
      <c r="V176" s="146">
        <f t="shared" si="45"/>
        <v>0</v>
      </c>
      <c r="W176" s="146">
        <f t="shared" si="45"/>
        <v>0</v>
      </c>
      <c r="X176" s="146">
        <f t="shared" si="45"/>
        <v>0</v>
      </c>
      <c r="Y176" s="146">
        <f t="shared" si="45"/>
        <v>0</v>
      </c>
      <c r="Z176"/>
      <c r="AA176"/>
    </row>
    <row r="177" spans="1:27" x14ac:dyDescent="0.25">
      <c r="A177" s="141"/>
      <c r="B177" s="141"/>
      <c r="S177" s="145" t="str">
        <f>'Basic Input for Tool'!$E85</f>
        <v>Other 18</v>
      </c>
      <c r="T177" s="146">
        <f t="shared" si="45"/>
        <v>0</v>
      </c>
      <c r="U177" s="146">
        <f t="shared" si="45"/>
        <v>0</v>
      </c>
      <c r="V177" s="146">
        <f t="shared" si="45"/>
        <v>0</v>
      </c>
      <c r="W177" s="146">
        <f t="shared" si="45"/>
        <v>0</v>
      </c>
      <c r="X177" s="146">
        <f t="shared" si="45"/>
        <v>0</v>
      </c>
      <c r="Y177" s="146">
        <f t="shared" si="45"/>
        <v>0</v>
      </c>
      <c r="Z177"/>
      <c r="AA177"/>
    </row>
    <row r="178" spans="1:27" x14ac:dyDescent="0.25">
      <c r="A178" s="141"/>
      <c r="B178" s="141"/>
      <c r="S178" s="145" t="str">
        <f>'Basic Input for Tool'!$E86</f>
        <v>Other 19</v>
      </c>
      <c r="T178" s="146">
        <f t="shared" si="45"/>
        <v>0</v>
      </c>
      <c r="U178" s="146">
        <f t="shared" si="45"/>
        <v>0</v>
      </c>
      <c r="V178" s="146">
        <f t="shared" si="45"/>
        <v>0</v>
      </c>
      <c r="W178" s="146">
        <f t="shared" si="45"/>
        <v>0</v>
      </c>
      <c r="X178" s="146">
        <f t="shared" si="45"/>
        <v>0</v>
      </c>
      <c r="Y178" s="146">
        <f t="shared" si="45"/>
        <v>0</v>
      </c>
      <c r="Z178"/>
      <c r="AA178"/>
    </row>
    <row r="179" spans="1:27" x14ac:dyDescent="0.25">
      <c r="S179" s="145" t="str">
        <f>'Basic Input for Tool'!$E87</f>
        <v>Other 20</v>
      </c>
      <c r="T179" s="146">
        <f t="shared" si="45"/>
        <v>0</v>
      </c>
      <c r="U179" s="146">
        <f t="shared" si="45"/>
        <v>0</v>
      </c>
      <c r="V179" s="146">
        <f t="shared" si="45"/>
        <v>0</v>
      </c>
      <c r="W179" s="146">
        <f t="shared" si="45"/>
        <v>0</v>
      </c>
      <c r="X179" s="146">
        <f t="shared" si="45"/>
        <v>0</v>
      </c>
      <c r="Y179" s="146">
        <f t="shared" si="45"/>
        <v>0</v>
      </c>
    </row>
    <row r="182" spans="1:27" x14ac:dyDescent="0.25">
      <c r="T182" s="145" t="str">
        <f>T6</f>
        <v>Cost estimate 2024</v>
      </c>
      <c r="U182" s="145" t="str">
        <f t="shared" ref="U182:Y182" si="46">U6</f>
        <v>Cost estimate 2025</v>
      </c>
      <c r="V182" s="145" t="str">
        <f t="shared" si="46"/>
        <v>Cost estimate 2026</v>
      </c>
      <c r="W182" s="145" t="str">
        <f t="shared" si="46"/>
        <v>Cost estimate 2027</v>
      </c>
      <c r="X182" s="145" t="str">
        <f t="shared" si="46"/>
        <v>Cost estimate 2028</v>
      </c>
      <c r="Y182" s="145" t="str">
        <f t="shared" si="46"/>
        <v>TotalOver5Years</v>
      </c>
      <c r="Z182" s="191">
        <f>SUM(Y183:Y184)</f>
        <v>1314800</v>
      </c>
    </row>
    <row r="183" spans="1:27" x14ac:dyDescent="0.25">
      <c r="R183" s="37" t="s">
        <v>720</v>
      </c>
      <c r="S183" s="145" t="s">
        <v>708</v>
      </c>
      <c r="T183" s="146">
        <f>SUM(SUMIFS(T$7:T$106,$L7:$L106,{"yes","y","funded"}))</f>
        <v>175200</v>
      </c>
      <c r="U183" s="146">
        <f>SUM(SUMIFS(U$7:U$106,$L7:$L106,{"yes","y","funded"}))</f>
        <v>597400</v>
      </c>
      <c r="V183" s="146">
        <f>SUM(SUMIFS(V$7:V$106,$L7:$L106,{"yes","y","funded"}))</f>
        <v>251400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1024000</v>
      </c>
      <c r="Z183"/>
    </row>
    <row r="184" spans="1:27" x14ac:dyDescent="0.25">
      <c r="R184" s="37" t="s">
        <v>721</v>
      </c>
      <c r="S184" s="145" t="s">
        <v>709</v>
      </c>
      <c r="T184" s="146">
        <f>SUM(SUMIFS(T$7:T$106,$L7:$L106,{"no","n","not funded"}))</f>
        <v>290800</v>
      </c>
      <c r="U184" s="146">
        <f>SUM(SUMIFS(U$7:U$106,$L7:$L106,{"no","n","not funded"}))</f>
        <v>0</v>
      </c>
      <c r="V184" s="146">
        <f>SUM(SUMIFS(V$7:V$106,$L7:$L106,{"no","n","not funded"}))</f>
        <v>0</v>
      </c>
      <c r="W184" s="146">
        <f>SUM(SUMIFS(W$7:W$106,$L7:$L106,{"no","n","not funded"}))</f>
        <v>0</v>
      </c>
      <c r="X184" s="146">
        <f>SUM(SUMIFS(X$7:X$106,$L7:$L106,{"no","n","not funded"}))</f>
        <v>0</v>
      </c>
      <c r="Y184" s="146">
        <f>SUM(SUMIFS(Y$7:Y$106,$L7:$L106,{"no","n","not funded"}))</f>
        <v>290800</v>
      </c>
      <c r="Z184"/>
    </row>
  </sheetData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0400-000000000000}"/>
  </dataValidations>
  <pageMargins left="0.7" right="0.7" top="0.75" bottom="0.75" header="0.3" footer="0.3"/>
  <pageSetup orientation="portrait" r:id="rId1"/>
  <ignoredErrors>
    <ignoredError sqref="XEQ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3">
    <tabColor theme="6" tint="0.59999389629810485"/>
  </sheetPr>
  <dimension ref="A1:XFC194"/>
  <sheetViews>
    <sheetView topLeftCell="M3" zoomScaleNormal="100" workbookViewId="0">
      <selection activeCell="T11" sqref="T11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5" width="6.42578125" style="37" customWidth="1"/>
    <col min="16" max="17" width="6.42578125" style="37" bestFit="1" customWidth="1"/>
    <col min="18" max="19" width="6.42578125" style="37" customWidth="1"/>
    <col min="20" max="24" width="18.85546875" style="37" bestFit="1" customWidth="1"/>
    <col min="25" max="25" width="16.5703125" style="37" bestFit="1" customWidth="1"/>
    <col min="26" max="26" width="14.5703125" style="37" customWidth="1"/>
    <col min="27" max="27" width="14.5703125" style="37" bestFit="1" customWidth="1"/>
    <col min="28" max="31" width="13.5703125" customWidth="1"/>
    <col min="32" max="32" width="9.140625" customWidth="1"/>
  </cols>
  <sheetData>
    <row r="1" spans="1:193 16371:16383" x14ac:dyDescent="0.25">
      <c r="A1" s="136" t="str">
        <f>IF(ISNA(VLOOKUP(CountryName,CountriesCodes,2,FALSE))=TRUE,"",VLOOKUP(CountryName,CountriesCodes,2,FALSE)&amp; "IHR")</f>
        <v>ETH IHR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</row>
    <row r="5" spans="1:193 16371:16383" ht="46.5" x14ac:dyDescent="0.25">
      <c r="A5" s="139"/>
      <c r="B5" s="40" t="s">
        <v>598</v>
      </c>
      <c r="C5" s="41" t="s">
        <v>754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  <c r="AJ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3</v>
      </c>
      <c r="AH6">
        <f>COUNTA($N7:$N106)</f>
        <v>3</v>
      </c>
    </row>
    <row r="7" spans="1:193 16371:16383" ht="31.5" x14ac:dyDescent="0.25">
      <c r="A7" s="143"/>
      <c r="B7" s="48"/>
      <c r="C7" s="48"/>
      <c r="D7" s="48"/>
      <c r="E7" s="48"/>
      <c r="F7" s="48" t="s">
        <v>788</v>
      </c>
      <c r="G7" s="48" t="s">
        <v>780</v>
      </c>
      <c r="H7" s="47" t="s">
        <v>550</v>
      </c>
      <c r="I7" s="48" t="s">
        <v>789</v>
      </c>
      <c r="J7" s="48"/>
      <c r="K7" s="48" t="s">
        <v>790</v>
      </c>
      <c r="L7" s="48" t="s">
        <v>791</v>
      </c>
      <c r="M7" s="48" t="s">
        <v>786</v>
      </c>
      <c r="N7" s="205">
        <f>(((($AN7-$AO7)*$AP7*$AQ7+$AO7*($AP7+ExtraDaysFar)*$AR7)+($AS7*$AP7)+($AT7+$AU7)*$AP7*$AN7+$AV7*$AN7))+($AW7*$AZ7*$AX7+$AW7*$BA7*$AZ7+$AY7+$AN7*$BB7)+$BC7*$AP7+$BH7+$BI7</f>
        <v>199700</v>
      </c>
      <c r="O7" s="47"/>
      <c r="P7" s="50">
        <v>1</v>
      </c>
      <c r="Q7" s="50"/>
      <c r="R7" s="50"/>
      <c r="S7" s="50"/>
      <c r="T7" s="51">
        <f t="shared" ref="T7:X16" si="1">IF($N7="Pending",0,$N7*O7)</f>
        <v>0</v>
      </c>
      <c r="U7" s="51">
        <f t="shared" si="1"/>
        <v>199700</v>
      </c>
      <c r="V7" s="51">
        <f t="shared" si="1"/>
        <v>0</v>
      </c>
      <c r="W7" s="51">
        <f t="shared" si="1"/>
        <v>0</v>
      </c>
      <c r="X7" s="51">
        <f t="shared" si="1"/>
        <v>0</v>
      </c>
      <c r="Y7" s="51">
        <f t="shared" ref="Y7:Y13" si="2">SUM(T7:X7)</f>
        <v>199700</v>
      </c>
      <c r="Z7" s="49" t="s">
        <v>668</v>
      </c>
      <c r="AA7" s="49" t="s">
        <v>592</v>
      </c>
      <c r="AL7" t="s">
        <v>667</v>
      </c>
      <c r="AN7">
        <v>20</v>
      </c>
      <c r="AO7">
        <v>20</v>
      </c>
      <c r="AP7">
        <v>5</v>
      </c>
      <c r="AQ7">
        <v>0</v>
      </c>
      <c r="AR7">
        <v>1480</v>
      </c>
      <c r="AS7">
        <v>3500</v>
      </c>
      <c r="AT7">
        <v>250</v>
      </c>
      <c r="AU7">
        <v>80</v>
      </c>
      <c r="AV7">
        <v>60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 t="s">
        <v>550</v>
      </c>
      <c r="BE7" t="s">
        <v>592</v>
      </c>
      <c r="BF7" t="s">
        <v>668</v>
      </c>
      <c r="BG7" t="s">
        <v>780</v>
      </c>
      <c r="BH7">
        <v>0</v>
      </c>
      <c r="BI7">
        <v>0</v>
      </c>
    </row>
    <row r="8" spans="1:193 16371:16383" x14ac:dyDescent="0.25">
      <c r="A8" s="143"/>
      <c r="B8" s="48"/>
      <c r="C8" s="48"/>
      <c r="D8" s="48"/>
      <c r="E8" s="48"/>
      <c r="F8" s="48" t="s">
        <v>792</v>
      </c>
      <c r="G8" s="48" t="s">
        <v>780</v>
      </c>
      <c r="H8" s="47" t="s">
        <v>550</v>
      </c>
      <c r="I8" s="48" t="s">
        <v>789</v>
      </c>
      <c r="J8" s="48"/>
      <c r="K8" s="48" t="s">
        <v>790</v>
      </c>
      <c r="L8" s="48" t="s">
        <v>791</v>
      </c>
      <c r="M8" s="48" t="s">
        <v>786</v>
      </c>
      <c r="N8" s="205">
        <f>$BJ8*$BK8*$BL8+$BN8*$BK8*($BO8+$BP8)+$BQ8*$BK8*$BR8+$BS8</f>
        <v>44100</v>
      </c>
      <c r="O8" s="47"/>
      <c r="P8" s="50"/>
      <c r="Q8" s="50">
        <v>1</v>
      </c>
      <c r="R8" s="50">
        <v>1</v>
      </c>
      <c r="S8" s="50"/>
      <c r="T8" s="51">
        <f t="shared" si="1"/>
        <v>0</v>
      </c>
      <c r="U8" s="51">
        <f t="shared" si="1"/>
        <v>0</v>
      </c>
      <c r="V8" s="51">
        <f t="shared" si="1"/>
        <v>44100</v>
      </c>
      <c r="W8" s="51">
        <f t="shared" si="1"/>
        <v>44100</v>
      </c>
      <c r="X8" s="51">
        <f t="shared" si="1"/>
        <v>0</v>
      </c>
      <c r="Y8" s="51">
        <f t="shared" si="2"/>
        <v>88200</v>
      </c>
      <c r="Z8" s="49" t="s">
        <v>671</v>
      </c>
      <c r="AA8" s="49" t="s">
        <v>592</v>
      </c>
      <c r="AB8" s="15"/>
      <c r="AC8" s="15"/>
      <c r="AD8" s="15"/>
      <c r="AE8" s="15"/>
      <c r="AL8" t="s">
        <v>671</v>
      </c>
      <c r="BJ8">
        <v>3</v>
      </c>
      <c r="BK8">
        <v>5</v>
      </c>
      <c r="BL8">
        <v>1480</v>
      </c>
      <c r="BM8" t="s">
        <v>541</v>
      </c>
      <c r="BN8">
        <v>1</v>
      </c>
      <c r="BO8">
        <v>2900</v>
      </c>
      <c r="BP8">
        <v>0</v>
      </c>
      <c r="BQ8">
        <v>1</v>
      </c>
      <c r="BR8">
        <v>1480</v>
      </c>
      <c r="BS8">
        <v>0</v>
      </c>
      <c r="BT8">
        <v>44100</v>
      </c>
      <c r="BU8" t="s">
        <v>550</v>
      </c>
      <c r="BV8" t="s">
        <v>592</v>
      </c>
      <c r="BW8" t="s">
        <v>671</v>
      </c>
      <c r="BX8" t="s">
        <v>780</v>
      </c>
    </row>
    <row r="9" spans="1:193 16371:16383" ht="31.5" x14ac:dyDescent="0.25">
      <c r="A9" s="143"/>
      <c r="B9" s="48"/>
      <c r="C9" s="48"/>
      <c r="D9" s="48"/>
      <c r="E9" s="48"/>
      <c r="F9" s="48" t="s">
        <v>793</v>
      </c>
      <c r="G9" s="48" t="s">
        <v>780</v>
      </c>
      <c r="H9" s="47" t="s">
        <v>550</v>
      </c>
      <c r="I9" s="48" t="s">
        <v>789</v>
      </c>
      <c r="J9" s="48"/>
      <c r="K9" s="48" t="s">
        <v>790</v>
      </c>
      <c r="L9" s="48" t="s">
        <v>791</v>
      </c>
      <c r="M9" s="48" t="s">
        <v>786</v>
      </c>
      <c r="N9" s="205">
        <v>90000</v>
      </c>
      <c r="O9" s="47"/>
      <c r="P9" s="50"/>
      <c r="Q9" s="50"/>
      <c r="R9" s="50"/>
      <c r="S9" s="50">
        <v>1</v>
      </c>
      <c r="T9" s="51">
        <f t="shared" si="1"/>
        <v>0</v>
      </c>
      <c r="U9" s="51">
        <f t="shared" si="1"/>
        <v>0</v>
      </c>
      <c r="V9" s="51">
        <f t="shared" si="1"/>
        <v>0</v>
      </c>
      <c r="W9" s="51">
        <f t="shared" si="1"/>
        <v>0</v>
      </c>
      <c r="X9" s="51">
        <f t="shared" si="1"/>
        <v>90000</v>
      </c>
      <c r="Y9" s="51">
        <f t="shared" si="2"/>
        <v>90000</v>
      </c>
      <c r="Z9" s="49" t="s">
        <v>673</v>
      </c>
      <c r="AA9" s="49" t="s">
        <v>592</v>
      </c>
      <c r="AB9" s="15"/>
      <c r="AC9" s="15"/>
      <c r="AD9" s="15"/>
      <c r="AE9" s="15"/>
      <c r="AL9" t="s">
        <v>673</v>
      </c>
      <c r="EG9" t="s">
        <v>794</v>
      </c>
      <c r="EH9">
        <v>2</v>
      </c>
      <c r="EI9">
        <v>45000</v>
      </c>
      <c r="EJ9">
        <v>90000</v>
      </c>
      <c r="EK9" t="s">
        <v>795</v>
      </c>
      <c r="EL9">
        <v>0</v>
      </c>
      <c r="EM9">
        <v>0</v>
      </c>
      <c r="EN9">
        <v>0</v>
      </c>
      <c r="EO9" t="s">
        <v>795</v>
      </c>
      <c r="EP9">
        <v>0</v>
      </c>
      <c r="EQ9">
        <v>0</v>
      </c>
      <c r="ER9">
        <v>0</v>
      </c>
      <c r="ES9" t="s">
        <v>795</v>
      </c>
      <c r="ET9">
        <v>0</v>
      </c>
      <c r="EU9">
        <v>0</v>
      </c>
      <c r="EV9">
        <v>0</v>
      </c>
      <c r="EW9" t="s">
        <v>795</v>
      </c>
      <c r="EX9">
        <v>0</v>
      </c>
      <c r="EY9">
        <v>0</v>
      </c>
      <c r="EZ9">
        <v>0</v>
      </c>
      <c r="FA9" t="s">
        <v>795</v>
      </c>
      <c r="FB9">
        <v>0</v>
      </c>
      <c r="FC9">
        <v>0</v>
      </c>
      <c r="FD9">
        <v>0</v>
      </c>
      <c r="FE9" t="s">
        <v>795</v>
      </c>
      <c r="FF9">
        <v>0</v>
      </c>
      <c r="FG9">
        <v>0</v>
      </c>
      <c r="FH9">
        <v>0</v>
      </c>
      <c r="FI9" t="s">
        <v>795</v>
      </c>
      <c r="FJ9">
        <v>0</v>
      </c>
      <c r="FK9">
        <v>0</v>
      </c>
      <c r="FL9">
        <v>0</v>
      </c>
      <c r="FM9" t="s">
        <v>795</v>
      </c>
      <c r="FN9">
        <v>0</v>
      </c>
      <c r="FO9">
        <v>0</v>
      </c>
      <c r="FP9">
        <v>0</v>
      </c>
      <c r="FQ9" t="s">
        <v>795</v>
      </c>
      <c r="FR9">
        <v>0</v>
      </c>
      <c r="FS9">
        <v>0</v>
      </c>
      <c r="FT9">
        <v>0</v>
      </c>
      <c r="FU9">
        <v>90000</v>
      </c>
      <c r="FV9" t="s">
        <v>550</v>
      </c>
      <c r="FW9" t="s">
        <v>592</v>
      </c>
      <c r="FX9" t="s">
        <v>673</v>
      </c>
      <c r="FY9" t="s">
        <v>780</v>
      </c>
      <c r="FZ9" t="s">
        <v>676</v>
      </c>
    </row>
    <row r="10" spans="1:193 16371:16383" x14ac:dyDescent="0.25">
      <c r="A10" s="143"/>
      <c r="B10" s="48"/>
      <c r="C10" s="48"/>
      <c r="D10" s="48"/>
      <c r="E10" s="48"/>
      <c r="F10" s="48"/>
      <c r="G10" s="48"/>
      <c r="H10" s="47"/>
      <c r="I10" s="48"/>
      <c r="J10" s="48"/>
      <c r="K10" s="48"/>
      <c r="L10" s="48"/>
      <c r="M10" s="48"/>
      <c r="N10" s="205"/>
      <c r="O10" s="47"/>
      <c r="P10" s="50"/>
      <c r="Q10" s="50"/>
      <c r="R10" s="50"/>
      <c r="S10" s="50"/>
      <c r="T10" s="51">
        <f t="shared" si="1"/>
        <v>0</v>
      </c>
      <c r="U10" s="51">
        <f t="shared" si="1"/>
        <v>0</v>
      </c>
      <c r="V10" s="51">
        <f t="shared" si="1"/>
        <v>0</v>
      </c>
      <c r="W10" s="51">
        <f t="shared" si="1"/>
        <v>0</v>
      </c>
      <c r="X10" s="51">
        <f t="shared" si="1"/>
        <v>0</v>
      </c>
      <c r="Y10" s="51">
        <f t="shared" si="2"/>
        <v>0</v>
      </c>
      <c r="Z10" s="49"/>
      <c r="AA10" s="49"/>
      <c r="AB10" s="15"/>
      <c r="AC10" s="15"/>
      <c r="AD10" s="15"/>
      <c r="AE10" s="15"/>
    </row>
    <row r="11" spans="1:193 16371:16383" s="195" customFormat="1" x14ac:dyDescent="0.25">
      <c r="A11" s="217"/>
      <c r="B11" s="209"/>
      <c r="C11" s="209"/>
      <c r="D11" s="48"/>
      <c r="E11" s="209"/>
      <c r="F11" s="209"/>
      <c r="G11" s="48"/>
      <c r="H11" s="47"/>
      <c r="I11" s="209"/>
      <c r="J11" s="209"/>
      <c r="K11" s="209"/>
      <c r="L11" s="209"/>
      <c r="M11" s="209"/>
      <c r="N11" s="205"/>
      <c r="O11" s="192"/>
      <c r="P11" s="192"/>
      <c r="Q11" s="192"/>
      <c r="R11" s="192"/>
      <c r="S11" s="192"/>
      <c r="T11" s="194">
        <f t="shared" si="1"/>
        <v>0</v>
      </c>
      <c r="U11" s="194">
        <f t="shared" si="1"/>
        <v>0</v>
      </c>
      <c r="V11" s="194">
        <f t="shared" si="1"/>
        <v>0</v>
      </c>
      <c r="W11" s="194">
        <f t="shared" si="1"/>
        <v>0</v>
      </c>
      <c r="X11" s="194">
        <f t="shared" si="1"/>
        <v>0</v>
      </c>
      <c r="Y11" s="194">
        <f t="shared" si="2"/>
        <v>0</v>
      </c>
      <c r="Z11" s="189"/>
      <c r="AA11" s="189"/>
      <c r="AB11" s="268"/>
      <c r="AC11" s="268"/>
      <c r="AD11" s="268"/>
      <c r="AE11" s="268"/>
      <c r="AF11"/>
    </row>
    <row r="12" spans="1:193 16371:16383" x14ac:dyDescent="0.25">
      <c r="A12" s="143"/>
      <c r="B12" s="48"/>
      <c r="C12" s="48"/>
      <c r="D12" s="48"/>
      <c r="E12" s="48"/>
      <c r="F12" s="48"/>
      <c r="G12" s="48"/>
      <c r="H12" s="47"/>
      <c r="I12" s="48"/>
      <c r="J12" s="48"/>
      <c r="K12" s="48"/>
      <c r="L12" s="48"/>
      <c r="M12" s="48"/>
      <c r="N12" s="205"/>
      <c r="O12" s="47"/>
      <c r="P12" s="50"/>
      <c r="Q12" s="50"/>
      <c r="R12" s="50"/>
      <c r="S12" s="50"/>
      <c r="T12" s="51">
        <f t="shared" si="1"/>
        <v>0</v>
      </c>
      <c r="U12" s="51">
        <f t="shared" si="1"/>
        <v>0</v>
      </c>
      <c r="V12" s="51">
        <f t="shared" si="1"/>
        <v>0</v>
      </c>
      <c r="W12" s="51">
        <f t="shared" si="1"/>
        <v>0</v>
      </c>
      <c r="X12" s="51">
        <f t="shared" si="1"/>
        <v>0</v>
      </c>
      <c r="Y12" s="51">
        <f t="shared" si="2"/>
        <v>0</v>
      </c>
      <c r="Z12" s="49"/>
      <c r="AA12" s="49"/>
      <c r="AB12" s="15"/>
      <c r="AC12" s="15"/>
      <c r="AD12" s="15"/>
      <c r="AE12" s="15"/>
    </row>
    <row r="13" spans="1:193 16371:16383" x14ac:dyDescent="0.25">
      <c r="A13" s="143"/>
      <c r="B13" s="48"/>
      <c r="C13" s="48"/>
      <c r="D13" s="48"/>
      <c r="E13" s="48"/>
      <c r="F13" s="48"/>
      <c r="G13" s="48"/>
      <c r="H13" s="47"/>
      <c r="I13" s="48"/>
      <c r="J13" s="48"/>
      <c r="K13" s="48"/>
      <c r="L13" s="48"/>
      <c r="M13" s="48"/>
      <c r="N13" s="205"/>
      <c r="O13" s="47"/>
      <c r="P13" s="50"/>
      <c r="Q13" s="50"/>
      <c r="R13" s="50"/>
      <c r="S13" s="50"/>
      <c r="T13" s="51">
        <f t="shared" si="1"/>
        <v>0</v>
      </c>
      <c r="U13" s="51">
        <f t="shared" si="1"/>
        <v>0</v>
      </c>
      <c r="V13" s="51">
        <f t="shared" si="1"/>
        <v>0</v>
      </c>
      <c r="W13" s="51">
        <f t="shared" si="1"/>
        <v>0</v>
      </c>
      <c r="X13" s="51">
        <f t="shared" si="1"/>
        <v>0</v>
      </c>
      <c r="Y13" s="51">
        <f t="shared" si="2"/>
        <v>0</v>
      </c>
      <c r="Z13" s="49"/>
      <c r="AA13" s="49"/>
      <c r="AB13" s="15"/>
      <c r="AC13" s="15"/>
      <c r="AD13" s="15"/>
      <c r="AE13" s="15"/>
    </row>
    <row r="14" spans="1:193 16371:16383" x14ac:dyDescent="0.25">
      <c r="A14" s="143"/>
      <c r="B14" s="48"/>
      <c r="C14" s="48"/>
      <c r="D14" s="48"/>
      <c r="E14" s="48"/>
      <c r="F14" s="48"/>
      <c r="G14" s="48"/>
      <c r="H14" s="47"/>
      <c r="I14" s="48"/>
      <c r="J14" s="48"/>
      <c r="K14" s="48"/>
      <c r="L14" s="48"/>
      <c r="M14" s="48"/>
      <c r="N14" s="205"/>
      <c r="O14" s="47"/>
      <c r="P14" s="50"/>
      <c r="Q14" s="50"/>
      <c r="R14" s="50"/>
      <c r="S14" s="50"/>
      <c r="T14" s="51">
        <f t="shared" si="1"/>
        <v>0</v>
      </c>
      <c r="U14" s="51">
        <f t="shared" si="1"/>
        <v>0</v>
      </c>
      <c r="V14" s="51">
        <f t="shared" si="1"/>
        <v>0</v>
      </c>
      <c r="W14" s="51">
        <f t="shared" si="1"/>
        <v>0</v>
      </c>
      <c r="X14" s="51">
        <f t="shared" si="1"/>
        <v>0</v>
      </c>
      <c r="Y14" s="51">
        <f t="shared" ref="Y14" si="3">SUM(T14:X14)</f>
        <v>0</v>
      </c>
      <c r="Z14" s="49"/>
      <c r="AA14" s="49"/>
      <c r="AB14" s="15"/>
      <c r="AC14" s="15"/>
      <c r="AD14" s="15"/>
      <c r="AE14" s="15"/>
    </row>
    <row r="15" spans="1:193 16371:16383" x14ac:dyDescent="0.25">
      <c r="A15" s="143"/>
      <c r="B15" s="48"/>
      <c r="C15" s="48"/>
      <c r="D15" s="48"/>
      <c r="E15" s="48"/>
      <c r="F15" s="48"/>
      <c r="G15" s="48"/>
      <c r="H15" s="47"/>
      <c r="I15" s="48"/>
      <c r="J15" s="48"/>
      <c r="K15" s="48"/>
      <c r="L15" s="48"/>
      <c r="M15" s="48"/>
      <c r="N15" s="205"/>
      <c r="O15" s="47"/>
      <c r="P15" s="47"/>
      <c r="Q15" s="47"/>
      <c r="R15" s="47"/>
      <c r="S15" s="47"/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ref="Y15" si="4">SUM(T15:X15)</f>
        <v>0</v>
      </c>
      <c r="Z15" s="49"/>
      <c r="AA15" s="49"/>
      <c r="AB15" s="15"/>
      <c r="AC15" s="15"/>
      <c r="AD15" s="15"/>
      <c r="AE15" s="15"/>
    </row>
    <row r="16" spans="1:193 16371:16383" x14ac:dyDescent="0.25">
      <c r="A16" s="143"/>
      <c r="B16" s="48"/>
      <c r="C16" s="48"/>
      <c r="D16" s="48"/>
      <c r="E16" s="48"/>
      <c r="F16" s="48"/>
      <c r="G16" s="48"/>
      <c r="H16" s="47"/>
      <c r="I16" s="48"/>
      <c r="J16" s="48"/>
      <c r="K16" s="48"/>
      <c r="L16" s="48"/>
      <c r="M16" s="48"/>
      <c r="N16" s="205"/>
      <c r="O16" s="47"/>
      <c r="P16" s="50"/>
      <c r="Q16" s="50"/>
      <c r="R16" s="50"/>
      <c r="S16" s="50"/>
      <c r="T16" s="51">
        <f t="shared" si="1"/>
        <v>0</v>
      </c>
      <c r="U16" s="51">
        <f t="shared" si="1"/>
        <v>0</v>
      </c>
      <c r="V16" s="51">
        <f t="shared" si="1"/>
        <v>0</v>
      </c>
      <c r="W16" s="51">
        <f t="shared" si="1"/>
        <v>0</v>
      </c>
      <c r="X16" s="51">
        <f t="shared" si="1"/>
        <v>0</v>
      </c>
      <c r="Y16" s="51">
        <f t="shared" ref="Y16" si="5">SUM(T16:X16)</f>
        <v>0</v>
      </c>
      <c r="Z16" s="49"/>
      <c r="AA16" s="49"/>
      <c r="AB16" s="15"/>
      <c r="AC16" s="15"/>
      <c r="AD16" s="15"/>
      <c r="AE16" s="15"/>
    </row>
    <row r="17" spans="1:31" x14ac:dyDescent="0.25">
      <c r="A17" s="143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205"/>
      <c r="O17" s="47"/>
      <c r="P17" s="50"/>
      <c r="Q17" s="50"/>
      <c r="R17" s="50"/>
      <c r="S17" s="50"/>
      <c r="T17" s="51">
        <f t="shared" ref="T17:X19" si="6">IF($N17="Pending",0,$N17*O17)</f>
        <v>0</v>
      </c>
      <c r="U17" s="51">
        <f t="shared" si="6"/>
        <v>0</v>
      </c>
      <c r="V17" s="51">
        <f t="shared" si="6"/>
        <v>0</v>
      </c>
      <c r="W17" s="51">
        <f t="shared" si="6"/>
        <v>0</v>
      </c>
      <c r="X17" s="51">
        <f t="shared" si="6"/>
        <v>0</v>
      </c>
      <c r="Y17" s="51">
        <f t="shared" ref="Y17:Y19" si="7">SUM(T17:X17)</f>
        <v>0</v>
      </c>
      <c r="Z17" s="49"/>
      <c r="AA17" s="49"/>
      <c r="AB17" s="15"/>
      <c r="AC17" s="15"/>
      <c r="AD17" s="15"/>
      <c r="AE17" s="15"/>
    </row>
    <row r="18" spans="1:31" x14ac:dyDescent="0.25">
      <c r="A18" s="143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205"/>
      <c r="O18" s="47"/>
      <c r="P18" s="50"/>
      <c r="Q18" s="50"/>
      <c r="R18" s="50"/>
      <c r="S18" s="50"/>
      <c r="T18" s="51">
        <f t="shared" si="6"/>
        <v>0</v>
      </c>
      <c r="U18" s="51">
        <f t="shared" si="6"/>
        <v>0</v>
      </c>
      <c r="V18" s="51">
        <f t="shared" si="6"/>
        <v>0</v>
      </c>
      <c r="W18" s="51">
        <f t="shared" si="6"/>
        <v>0</v>
      </c>
      <c r="X18" s="51">
        <f t="shared" si="6"/>
        <v>0</v>
      </c>
      <c r="Y18" s="51">
        <f t="shared" ref="Y18" si="8">SUM(T18:X18)</f>
        <v>0</v>
      </c>
      <c r="Z18" s="49"/>
      <c r="AA18" s="49"/>
      <c r="AB18" s="15"/>
      <c r="AC18" s="15"/>
      <c r="AD18" s="15"/>
      <c r="AE18" s="15"/>
    </row>
    <row r="19" spans="1:31" x14ac:dyDescent="0.25">
      <c r="A19" s="143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205"/>
      <c r="O19" s="47"/>
      <c r="P19" s="50"/>
      <c r="Q19" s="50"/>
      <c r="R19" s="50"/>
      <c r="S19" s="50"/>
      <c r="T19" s="51">
        <f t="shared" si="6"/>
        <v>0</v>
      </c>
      <c r="U19" s="51">
        <f t="shared" si="6"/>
        <v>0</v>
      </c>
      <c r="V19" s="51">
        <f t="shared" si="6"/>
        <v>0</v>
      </c>
      <c r="W19" s="51">
        <f t="shared" si="6"/>
        <v>0</v>
      </c>
      <c r="X19" s="51">
        <f t="shared" si="6"/>
        <v>0</v>
      </c>
      <c r="Y19" s="51">
        <f t="shared" si="7"/>
        <v>0</v>
      </c>
      <c r="Z19" s="49"/>
      <c r="AA19" s="49"/>
      <c r="AB19" s="15"/>
      <c r="AC19" s="15"/>
      <c r="AD19" s="15"/>
      <c r="AE19" s="15"/>
    </row>
    <row r="20" spans="1:31" x14ac:dyDescent="0.25">
      <c r="A20" s="143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205"/>
      <c r="O20" s="47"/>
      <c r="P20" s="50"/>
      <c r="Q20" s="50"/>
      <c r="R20" s="50"/>
      <c r="S20" s="50"/>
      <c r="T20" s="51">
        <f t="shared" ref="T20:X22" si="9">IF($N20="Pending",0,$N20*O20)</f>
        <v>0</v>
      </c>
      <c r="U20" s="51">
        <f t="shared" si="9"/>
        <v>0</v>
      </c>
      <c r="V20" s="51">
        <f t="shared" si="9"/>
        <v>0</v>
      </c>
      <c r="W20" s="51">
        <f t="shared" si="9"/>
        <v>0</v>
      </c>
      <c r="X20" s="51">
        <f t="shared" si="9"/>
        <v>0</v>
      </c>
      <c r="Y20" s="51">
        <f t="shared" ref="Y20:Y22" si="10">SUM(T20:X20)</f>
        <v>0</v>
      </c>
      <c r="Z20" s="49"/>
      <c r="AA20" s="49"/>
      <c r="AB20" s="15"/>
      <c r="AC20" s="15"/>
      <c r="AD20" s="15"/>
      <c r="AE20" s="15"/>
    </row>
    <row r="21" spans="1:31" x14ac:dyDescent="0.25">
      <c r="A21" s="143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205"/>
      <c r="O21" s="47"/>
      <c r="P21" s="50"/>
      <c r="Q21" s="50"/>
      <c r="R21" s="50"/>
      <c r="S21" s="50"/>
      <c r="T21" s="51">
        <f t="shared" si="9"/>
        <v>0</v>
      </c>
      <c r="U21" s="51">
        <f t="shared" si="9"/>
        <v>0</v>
      </c>
      <c r="V21" s="51">
        <f t="shared" si="9"/>
        <v>0</v>
      </c>
      <c r="W21" s="51">
        <f t="shared" si="9"/>
        <v>0</v>
      </c>
      <c r="X21" s="51">
        <f t="shared" si="9"/>
        <v>0</v>
      </c>
      <c r="Y21" s="51">
        <f t="shared" si="10"/>
        <v>0</v>
      </c>
      <c r="Z21" s="49"/>
      <c r="AA21" s="49"/>
      <c r="AB21" s="15"/>
      <c r="AC21" s="15"/>
      <c r="AD21" s="15"/>
      <c r="AE21" s="15"/>
    </row>
    <row r="22" spans="1:31" x14ac:dyDescent="0.25">
      <c r="A22" s="14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205"/>
      <c r="O22" s="47"/>
      <c r="P22" s="50"/>
      <c r="Q22" s="50"/>
      <c r="R22" s="50"/>
      <c r="S22" s="50"/>
      <c r="T22" s="51">
        <f t="shared" si="9"/>
        <v>0</v>
      </c>
      <c r="U22" s="51">
        <f t="shared" si="9"/>
        <v>0</v>
      </c>
      <c r="V22" s="51">
        <f t="shared" si="9"/>
        <v>0</v>
      </c>
      <c r="W22" s="51">
        <f t="shared" si="9"/>
        <v>0</v>
      </c>
      <c r="X22" s="51">
        <f t="shared" si="9"/>
        <v>0</v>
      </c>
      <c r="Y22" s="51">
        <f t="shared" si="10"/>
        <v>0</v>
      </c>
      <c r="Z22" s="49"/>
      <c r="AA22" s="49"/>
      <c r="AB22" s="15"/>
      <c r="AC22" s="15"/>
      <c r="AD22" s="15"/>
      <c r="AE22" s="15"/>
    </row>
    <row r="23" spans="1:31" x14ac:dyDescent="0.25">
      <c r="A23" s="143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205"/>
      <c r="O23" s="47"/>
      <c r="P23" s="50"/>
      <c r="Q23" s="50"/>
      <c r="R23" s="50"/>
      <c r="S23" s="50"/>
      <c r="T23" s="51">
        <f t="shared" ref="T23:T73" si="11">IF($N23="Pending",0,$N23*O23)</f>
        <v>0</v>
      </c>
      <c r="U23" s="51">
        <f t="shared" ref="U23:U73" si="12">IF($N23="Pending",0,$N23*P23)</f>
        <v>0</v>
      </c>
      <c r="V23" s="51">
        <f t="shared" ref="V23:V73" si="13">IF($N23="Pending",0,$N23*Q23)</f>
        <v>0</v>
      </c>
      <c r="W23" s="51">
        <f t="shared" ref="W23:W73" si="14">IF($N23="Pending",0,$N23*R23)</f>
        <v>0</v>
      </c>
      <c r="X23" s="51">
        <f t="shared" ref="X23:X73" si="15">IF($N23="Pending",0,$N23*S23)</f>
        <v>0</v>
      </c>
      <c r="Y23" s="51">
        <f t="shared" ref="Y23:Y83" si="16">SUM(T23:X23)</f>
        <v>0</v>
      </c>
      <c r="Z23" s="49"/>
      <c r="AA23" s="49"/>
      <c r="AB23" s="15"/>
      <c r="AC23" s="15"/>
      <c r="AD23" s="15"/>
      <c r="AE23" s="15"/>
    </row>
    <row r="24" spans="1:31" x14ac:dyDescent="0.25">
      <c r="A24" s="14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205"/>
      <c r="O24" s="47"/>
      <c r="P24" s="50"/>
      <c r="Q24" s="50"/>
      <c r="R24" s="50"/>
      <c r="S24" s="50"/>
      <c r="T24" s="51">
        <f t="shared" si="11"/>
        <v>0</v>
      </c>
      <c r="U24" s="51">
        <f t="shared" si="12"/>
        <v>0</v>
      </c>
      <c r="V24" s="51">
        <f t="shared" si="13"/>
        <v>0</v>
      </c>
      <c r="W24" s="51">
        <f t="shared" si="14"/>
        <v>0</v>
      </c>
      <c r="X24" s="51">
        <f t="shared" si="15"/>
        <v>0</v>
      </c>
      <c r="Y24" s="51">
        <f t="shared" si="16"/>
        <v>0</v>
      </c>
      <c r="Z24" s="49"/>
      <c r="AA24" s="49"/>
      <c r="AB24" s="15"/>
      <c r="AC24" s="15"/>
      <c r="AD24" s="15"/>
      <c r="AE24" s="15"/>
    </row>
    <row r="25" spans="1:31" x14ac:dyDescent="0.25">
      <c r="A25" s="143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205"/>
      <c r="O25" s="47"/>
      <c r="P25" s="50"/>
      <c r="Q25" s="50"/>
      <c r="R25" s="50"/>
      <c r="S25" s="50"/>
      <c r="T25" s="51">
        <f t="shared" si="11"/>
        <v>0</v>
      </c>
      <c r="U25" s="51">
        <f t="shared" si="12"/>
        <v>0</v>
      </c>
      <c r="V25" s="51">
        <f t="shared" si="13"/>
        <v>0</v>
      </c>
      <c r="W25" s="51">
        <f t="shared" si="14"/>
        <v>0</v>
      </c>
      <c r="X25" s="51">
        <f t="shared" si="15"/>
        <v>0</v>
      </c>
      <c r="Y25" s="51">
        <f t="shared" si="16"/>
        <v>0</v>
      </c>
      <c r="Z25" s="49"/>
      <c r="AA25" s="49"/>
      <c r="AB25" s="15"/>
      <c r="AC25" s="15"/>
      <c r="AD25" s="15"/>
      <c r="AE25" s="15"/>
    </row>
    <row r="26" spans="1:31" x14ac:dyDescent="0.25">
      <c r="A26" s="14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205"/>
      <c r="O26" s="47"/>
      <c r="P26" s="50"/>
      <c r="Q26" s="50"/>
      <c r="R26" s="50"/>
      <c r="S26" s="50"/>
      <c r="T26" s="51">
        <f t="shared" si="11"/>
        <v>0</v>
      </c>
      <c r="U26" s="51">
        <f t="shared" si="12"/>
        <v>0</v>
      </c>
      <c r="V26" s="51">
        <f t="shared" si="13"/>
        <v>0</v>
      </c>
      <c r="W26" s="51">
        <f t="shared" si="14"/>
        <v>0</v>
      </c>
      <c r="X26" s="51">
        <f t="shared" si="15"/>
        <v>0</v>
      </c>
      <c r="Y26" s="51">
        <f t="shared" si="16"/>
        <v>0</v>
      </c>
      <c r="Z26" s="49"/>
      <c r="AA26" s="49"/>
      <c r="AB26" s="15"/>
      <c r="AC26" s="15"/>
      <c r="AD26" s="15"/>
      <c r="AE26" s="15"/>
    </row>
    <row r="27" spans="1:31" x14ac:dyDescent="0.25">
      <c r="A27" s="14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205"/>
      <c r="O27" s="47"/>
      <c r="P27" s="50"/>
      <c r="Q27" s="50"/>
      <c r="R27" s="50"/>
      <c r="S27" s="50"/>
      <c r="T27" s="51">
        <f t="shared" si="11"/>
        <v>0</v>
      </c>
      <c r="U27" s="51">
        <f t="shared" si="12"/>
        <v>0</v>
      </c>
      <c r="V27" s="51">
        <f t="shared" si="13"/>
        <v>0</v>
      </c>
      <c r="W27" s="51">
        <f t="shared" si="14"/>
        <v>0</v>
      </c>
      <c r="X27" s="51">
        <f t="shared" si="15"/>
        <v>0</v>
      </c>
      <c r="Y27" s="51">
        <f t="shared" si="16"/>
        <v>0</v>
      </c>
      <c r="Z27" s="49"/>
      <c r="AA27" s="49"/>
      <c r="AB27" s="15"/>
      <c r="AC27" s="15"/>
      <c r="AD27" s="15"/>
      <c r="AE27" s="15"/>
    </row>
    <row r="28" spans="1:31" x14ac:dyDescent="0.25">
      <c r="A28" s="14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205"/>
      <c r="O28" s="47"/>
      <c r="P28" s="50"/>
      <c r="Q28" s="50"/>
      <c r="R28" s="50"/>
      <c r="S28" s="50"/>
      <c r="T28" s="51">
        <f t="shared" si="11"/>
        <v>0</v>
      </c>
      <c r="U28" s="51">
        <f t="shared" si="12"/>
        <v>0</v>
      </c>
      <c r="V28" s="51">
        <f t="shared" si="13"/>
        <v>0</v>
      </c>
      <c r="W28" s="51">
        <f t="shared" si="14"/>
        <v>0</v>
      </c>
      <c r="X28" s="51">
        <f t="shared" si="15"/>
        <v>0</v>
      </c>
      <c r="Y28" s="51">
        <f t="shared" si="16"/>
        <v>0</v>
      </c>
      <c r="Z28" s="49"/>
      <c r="AA28" s="49"/>
      <c r="AB28" s="15"/>
      <c r="AC28" s="15"/>
      <c r="AD28" s="15"/>
      <c r="AE28" s="15"/>
    </row>
    <row r="29" spans="1:31" x14ac:dyDescent="0.25">
      <c r="A29" s="14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205"/>
      <c r="O29" s="47"/>
      <c r="P29" s="50"/>
      <c r="Q29" s="50"/>
      <c r="R29" s="50"/>
      <c r="S29" s="50"/>
      <c r="T29" s="51">
        <f t="shared" si="11"/>
        <v>0</v>
      </c>
      <c r="U29" s="51">
        <f t="shared" si="12"/>
        <v>0</v>
      </c>
      <c r="V29" s="51">
        <f t="shared" si="13"/>
        <v>0</v>
      </c>
      <c r="W29" s="51">
        <f t="shared" si="14"/>
        <v>0</v>
      </c>
      <c r="X29" s="51">
        <f t="shared" si="15"/>
        <v>0</v>
      </c>
      <c r="Y29" s="51">
        <f t="shared" si="16"/>
        <v>0</v>
      </c>
      <c r="Z29" s="49"/>
      <c r="AA29" s="49"/>
      <c r="AB29" s="15"/>
      <c r="AC29" s="15"/>
      <c r="AD29" s="15"/>
      <c r="AE29" s="15"/>
    </row>
    <row r="30" spans="1:31" x14ac:dyDescent="0.25">
      <c r="A30" s="14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205"/>
      <c r="O30" s="47"/>
      <c r="P30" s="50"/>
      <c r="Q30" s="50"/>
      <c r="R30" s="50"/>
      <c r="S30" s="50"/>
      <c r="T30" s="51">
        <f t="shared" si="11"/>
        <v>0</v>
      </c>
      <c r="U30" s="51">
        <f t="shared" si="12"/>
        <v>0</v>
      </c>
      <c r="V30" s="51">
        <f t="shared" si="13"/>
        <v>0</v>
      </c>
      <c r="W30" s="51">
        <f t="shared" si="14"/>
        <v>0</v>
      </c>
      <c r="X30" s="51">
        <f t="shared" si="15"/>
        <v>0</v>
      </c>
      <c r="Y30" s="51">
        <f t="shared" si="16"/>
        <v>0</v>
      </c>
      <c r="Z30" s="49"/>
      <c r="AA30" s="49"/>
      <c r="AB30" s="15"/>
      <c r="AC30" s="15"/>
      <c r="AD30" s="15"/>
      <c r="AE30" s="15"/>
    </row>
    <row r="31" spans="1:31" x14ac:dyDescent="0.25">
      <c r="A31" s="14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205"/>
      <c r="O31" s="47"/>
      <c r="P31" s="50"/>
      <c r="Q31" s="50"/>
      <c r="R31" s="50"/>
      <c r="S31" s="50"/>
      <c r="T31" s="51">
        <f t="shared" si="11"/>
        <v>0</v>
      </c>
      <c r="U31" s="51">
        <f t="shared" si="12"/>
        <v>0</v>
      </c>
      <c r="V31" s="51">
        <f t="shared" si="13"/>
        <v>0</v>
      </c>
      <c r="W31" s="51">
        <f t="shared" si="14"/>
        <v>0</v>
      </c>
      <c r="X31" s="51">
        <f t="shared" si="15"/>
        <v>0</v>
      </c>
      <c r="Y31" s="51">
        <f t="shared" si="16"/>
        <v>0</v>
      </c>
      <c r="Z31" s="49"/>
      <c r="AA31" s="49"/>
      <c r="AB31" s="15"/>
      <c r="AC31" s="15"/>
      <c r="AD31" s="15"/>
      <c r="AE31" s="15"/>
    </row>
    <row r="32" spans="1:31" x14ac:dyDescent="0.25">
      <c r="A32" s="14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205"/>
      <c r="O32" s="47"/>
      <c r="P32" s="50"/>
      <c r="Q32" s="50"/>
      <c r="R32" s="50"/>
      <c r="S32" s="50"/>
      <c r="T32" s="51">
        <f t="shared" si="11"/>
        <v>0</v>
      </c>
      <c r="U32" s="51">
        <f t="shared" si="12"/>
        <v>0</v>
      </c>
      <c r="V32" s="51">
        <f t="shared" si="13"/>
        <v>0</v>
      </c>
      <c r="W32" s="51">
        <f t="shared" si="14"/>
        <v>0</v>
      </c>
      <c r="X32" s="51">
        <f t="shared" si="15"/>
        <v>0</v>
      </c>
      <c r="Y32" s="51">
        <f t="shared" si="16"/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205"/>
      <c r="O33" s="47"/>
      <c r="P33" s="50"/>
      <c r="Q33" s="50"/>
      <c r="R33" s="50"/>
      <c r="S33" s="50"/>
      <c r="T33" s="51">
        <f t="shared" si="11"/>
        <v>0</v>
      </c>
      <c r="U33" s="51">
        <f t="shared" si="12"/>
        <v>0</v>
      </c>
      <c r="V33" s="51">
        <f t="shared" si="13"/>
        <v>0</v>
      </c>
      <c r="W33" s="51">
        <f t="shared" si="14"/>
        <v>0</v>
      </c>
      <c r="X33" s="51">
        <f t="shared" si="15"/>
        <v>0</v>
      </c>
      <c r="Y33" s="51">
        <f t="shared" si="16"/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205"/>
      <c r="O34" s="47"/>
      <c r="P34" s="50"/>
      <c r="Q34" s="50"/>
      <c r="R34" s="50"/>
      <c r="S34" s="50"/>
      <c r="T34" s="51">
        <f t="shared" si="11"/>
        <v>0</v>
      </c>
      <c r="U34" s="51">
        <f t="shared" si="12"/>
        <v>0</v>
      </c>
      <c r="V34" s="51">
        <f t="shared" si="13"/>
        <v>0</v>
      </c>
      <c r="W34" s="51">
        <f t="shared" si="14"/>
        <v>0</v>
      </c>
      <c r="X34" s="51">
        <f t="shared" si="15"/>
        <v>0</v>
      </c>
      <c r="Y34" s="51">
        <f t="shared" si="16"/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205"/>
      <c r="O35" s="47"/>
      <c r="P35" s="50"/>
      <c r="Q35" s="50"/>
      <c r="R35" s="50"/>
      <c r="S35" s="50"/>
      <c r="T35" s="51">
        <f t="shared" si="11"/>
        <v>0</v>
      </c>
      <c r="U35" s="51">
        <f t="shared" si="12"/>
        <v>0</v>
      </c>
      <c r="V35" s="51">
        <f t="shared" si="13"/>
        <v>0</v>
      </c>
      <c r="W35" s="51">
        <f t="shared" si="14"/>
        <v>0</v>
      </c>
      <c r="X35" s="51">
        <f t="shared" si="15"/>
        <v>0</v>
      </c>
      <c r="Y35" s="51">
        <f t="shared" si="16"/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205"/>
      <c r="O36" s="47"/>
      <c r="P36" s="50"/>
      <c r="Q36" s="50"/>
      <c r="R36" s="50"/>
      <c r="S36" s="50"/>
      <c r="T36" s="51">
        <f t="shared" si="11"/>
        <v>0</v>
      </c>
      <c r="U36" s="51">
        <f t="shared" si="12"/>
        <v>0</v>
      </c>
      <c r="V36" s="51">
        <f t="shared" si="13"/>
        <v>0</v>
      </c>
      <c r="W36" s="51">
        <f t="shared" si="14"/>
        <v>0</v>
      </c>
      <c r="X36" s="51">
        <f t="shared" si="15"/>
        <v>0</v>
      </c>
      <c r="Y36" s="51">
        <f t="shared" si="16"/>
        <v>0</v>
      </c>
      <c r="Z36" s="49"/>
      <c r="AA36" s="49"/>
      <c r="AB36" s="15"/>
      <c r="AC36" s="15"/>
      <c r="AD36" s="15"/>
      <c r="AE36" s="15"/>
    </row>
    <row r="37" spans="1:31" x14ac:dyDescent="0.25">
      <c r="A37" s="143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205"/>
      <c r="O37" s="47"/>
      <c r="P37" s="50"/>
      <c r="Q37" s="50"/>
      <c r="R37" s="50"/>
      <c r="S37" s="50"/>
      <c r="T37" s="51">
        <f t="shared" si="11"/>
        <v>0</v>
      </c>
      <c r="U37" s="51">
        <f t="shared" si="12"/>
        <v>0</v>
      </c>
      <c r="V37" s="51">
        <f t="shared" si="13"/>
        <v>0</v>
      </c>
      <c r="W37" s="51">
        <f t="shared" si="14"/>
        <v>0</v>
      </c>
      <c r="X37" s="51">
        <f t="shared" si="15"/>
        <v>0</v>
      </c>
      <c r="Y37" s="51">
        <f t="shared" si="16"/>
        <v>0</v>
      </c>
      <c r="Z37" s="49"/>
      <c r="AA37" s="49"/>
      <c r="AB37" s="15"/>
      <c r="AC37" s="15"/>
      <c r="AD37" s="15"/>
      <c r="AE37" s="15"/>
    </row>
    <row r="38" spans="1:31" x14ac:dyDescent="0.25">
      <c r="A38" s="14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205"/>
      <c r="O38" s="47"/>
      <c r="P38" s="50"/>
      <c r="Q38" s="50"/>
      <c r="R38" s="50"/>
      <c r="S38" s="50"/>
      <c r="T38" s="51">
        <f t="shared" si="11"/>
        <v>0</v>
      </c>
      <c r="U38" s="51">
        <f t="shared" si="12"/>
        <v>0</v>
      </c>
      <c r="V38" s="51">
        <f t="shared" si="13"/>
        <v>0</v>
      </c>
      <c r="W38" s="51">
        <f t="shared" si="14"/>
        <v>0</v>
      </c>
      <c r="X38" s="51">
        <f t="shared" si="15"/>
        <v>0</v>
      </c>
      <c r="Y38" s="51">
        <f t="shared" si="16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205"/>
      <c r="O39" s="47"/>
      <c r="P39" s="50"/>
      <c r="Q39" s="50"/>
      <c r="R39" s="50"/>
      <c r="S39" s="50"/>
      <c r="T39" s="51">
        <f t="shared" si="11"/>
        <v>0</v>
      </c>
      <c r="U39" s="51">
        <f t="shared" si="12"/>
        <v>0</v>
      </c>
      <c r="V39" s="51">
        <f t="shared" si="13"/>
        <v>0</v>
      </c>
      <c r="W39" s="51">
        <f t="shared" si="14"/>
        <v>0</v>
      </c>
      <c r="X39" s="51">
        <f t="shared" si="15"/>
        <v>0</v>
      </c>
      <c r="Y39" s="51">
        <f t="shared" si="16"/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205"/>
      <c r="O40" s="47"/>
      <c r="P40" s="50"/>
      <c r="Q40" s="50"/>
      <c r="R40" s="50"/>
      <c r="S40" s="50"/>
      <c r="T40" s="51">
        <f t="shared" si="11"/>
        <v>0</v>
      </c>
      <c r="U40" s="51">
        <f t="shared" si="12"/>
        <v>0</v>
      </c>
      <c r="V40" s="51">
        <f t="shared" si="13"/>
        <v>0</v>
      </c>
      <c r="W40" s="51">
        <f t="shared" si="14"/>
        <v>0</v>
      </c>
      <c r="X40" s="51">
        <f t="shared" si="15"/>
        <v>0</v>
      </c>
      <c r="Y40" s="51">
        <f t="shared" si="16"/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205"/>
      <c r="O41" s="47"/>
      <c r="P41" s="50"/>
      <c r="Q41" s="50"/>
      <c r="R41" s="50"/>
      <c r="S41" s="50"/>
      <c r="T41" s="51">
        <f t="shared" si="11"/>
        <v>0</v>
      </c>
      <c r="U41" s="51">
        <f t="shared" si="12"/>
        <v>0</v>
      </c>
      <c r="V41" s="51">
        <f t="shared" si="13"/>
        <v>0</v>
      </c>
      <c r="W41" s="51">
        <f t="shared" si="14"/>
        <v>0</v>
      </c>
      <c r="X41" s="51">
        <f t="shared" si="15"/>
        <v>0</v>
      </c>
      <c r="Y41" s="51">
        <f t="shared" si="16"/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205"/>
      <c r="O42" s="47"/>
      <c r="P42" s="50"/>
      <c r="Q42" s="50"/>
      <c r="R42" s="50"/>
      <c r="S42" s="50"/>
      <c r="T42" s="51">
        <f t="shared" si="11"/>
        <v>0</v>
      </c>
      <c r="U42" s="51">
        <f t="shared" si="12"/>
        <v>0</v>
      </c>
      <c r="V42" s="51">
        <f t="shared" si="13"/>
        <v>0</v>
      </c>
      <c r="W42" s="51">
        <f t="shared" si="14"/>
        <v>0</v>
      </c>
      <c r="X42" s="51">
        <f t="shared" si="15"/>
        <v>0</v>
      </c>
      <c r="Y42" s="51">
        <f t="shared" si="16"/>
        <v>0</v>
      </c>
      <c r="Z42" s="49"/>
      <c r="AA42" s="49"/>
      <c r="AB42" s="15"/>
      <c r="AC42" s="15"/>
      <c r="AD42" s="15"/>
      <c r="AE42" s="15"/>
    </row>
    <row r="43" spans="1:31" x14ac:dyDescent="0.25">
      <c r="A43" s="143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205"/>
      <c r="O43" s="47"/>
      <c r="P43" s="50"/>
      <c r="Q43" s="50"/>
      <c r="R43" s="50"/>
      <c r="S43" s="50"/>
      <c r="T43" s="51">
        <f t="shared" si="11"/>
        <v>0</v>
      </c>
      <c r="U43" s="51">
        <f t="shared" si="12"/>
        <v>0</v>
      </c>
      <c r="V43" s="51">
        <f t="shared" si="13"/>
        <v>0</v>
      </c>
      <c r="W43" s="51">
        <f t="shared" si="14"/>
        <v>0</v>
      </c>
      <c r="X43" s="51">
        <f t="shared" si="15"/>
        <v>0</v>
      </c>
      <c r="Y43" s="51">
        <f t="shared" si="16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205"/>
      <c r="O44" s="47"/>
      <c r="P44" s="50"/>
      <c r="Q44" s="50"/>
      <c r="R44" s="50"/>
      <c r="S44" s="50"/>
      <c r="T44" s="51">
        <f t="shared" si="11"/>
        <v>0</v>
      </c>
      <c r="U44" s="51">
        <f t="shared" si="12"/>
        <v>0</v>
      </c>
      <c r="V44" s="51">
        <f t="shared" si="13"/>
        <v>0</v>
      </c>
      <c r="W44" s="51">
        <f t="shared" si="14"/>
        <v>0</v>
      </c>
      <c r="X44" s="51">
        <f t="shared" si="15"/>
        <v>0</v>
      </c>
      <c r="Y44" s="51">
        <f t="shared" si="16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205"/>
      <c r="O45" s="47"/>
      <c r="P45" s="50"/>
      <c r="Q45" s="50"/>
      <c r="R45" s="50"/>
      <c r="S45" s="50"/>
      <c r="T45" s="51">
        <f t="shared" si="11"/>
        <v>0</v>
      </c>
      <c r="U45" s="51">
        <f t="shared" si="12"/>
        <v>0</v>
      </c>
      <c r="V45" s="51">
        <f t="shared" si="13"/>
        <v>0</v>
      </c>
      <c r="W45" s="51">
        <f t="shared" si="14"/>
        <v>0</v>
      </c>
      <c r="X45" s="51">
        <f t="shared" si="15"/>
        <v>0</v>
      </c>
      <c r="Y45" s="51">
        <f t="shared" si="16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205"/>
      <c r="O46" s="47"/>
      <c r="P46" s="50"/>
      <c r="Q46" s="50"/>
      <c r="R46" s="50"/>
      <c r="S46" s="50"/>
      <c r="T46" s="51">
        <f t="shared" si="11"/>
        <v>0</v>
      </c>
      <c r="U46" s="51">
        <f t="shared" si="12"/>
        <v>0</v>
      </c>
      <c r="V46" s="51">
        <f t="shared" si="13"/>
        <v>0</v>
      </c>
      <c r="W46" s="51">
        <f t="shared" si="14"/>
        <v>0</v>
      </c>
      <c r="X46" s="51">
        <f t="shared" si="15"/>
        <v>0</v>
      </c>
      <c r="Y46" s="51">
        <f t="shared" si="16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205"/>
      <c r="O47" s="47"/>
      <c r="P47" s="50"/>
      <c r="Q47" s="50"/>
      <c r="R47" s="50"/>
      <c r="S47" s="50"/>
      <c r="T47" s="51">
        <f t="shared" si="11"/>
        <v>0</v>
      </c>
      <c r="U47" s="51">
        <f t="shared" si="12"/>
        <v>0</v>
      </c>
      <c r="V47" s="51">
        <f t="shared" si="13"/>
        <v>0</v>
      </c>
      <c r="W47" s="51">
        <f t="shared" si="14"/>
        <v>0</v>
      </c>
      <c r="X47" s="51">
        <f t="shared" si="15"/>
        <v>0</v>
      </c>
      <c r="Y47" s="51">
        <f t="shared" si="16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205"/>
      <c r="O48" s="47"/>
      <c r="P48" s="50"/>
      <c r="Q48" s="50"/>
      <c r="R48" s="50"/>
      <c r="S48" s="50"/>
      <c r="T48" s="51">
        <f t="shared" si="11"/>
        <v>0</v>
      </c>
      <c r="U48" s="51">
        <f t="shared" si="12"/>
        <v>0</v>
      </c>
      <c r="V48" s="51">
        <f t="shared" si="13"/>
        <v>0</v>
      </c>
      <c r="W48" s="51">
        <f t="shared" si="14"/>
        <v>0</v>
      </c>
      <c r="X48" s="51">
        <f t="shared" si="15"/>
        <v>0</v>
      </c>
      <c r="Y48" s="51">
        <f t="shared" si="16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205"/>
      <c r="O49" s="47"/>
      <c r="P49" s="50"/>
      <c r="Q49" s="50"/>
      <c r="R49" s="50"/>
      <c r="S49" s="50"/>
      <c r="T49" s="51">
        <f t="shared" si="11"/>
        <v>0</v>
      </c>
      <c r="U49" s="51">
        <f t="shared" si="12"/>
        <v>0</v>
      </c>
      <c r="V49" s="51">
        <f t="shared" si="13"/>
        <v>0</v>
      </c>
      <c r="W49" s="51">
        <f t="shared" si="14"/>
        <v>0</v>
      </c>
      <c r="X49" s="51">
        <f t="shared" si="15"/>
        <v>0</v>
      </c>
      <c r="Y49" s="51">
        <f t="shared" si="16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205"/>
      <c r="O50" s="47"/>
      <c r="P50" s="50"/>
      <c r="Q50" s="50"/>
      <c r="R50" s="50"/>
      <c r="S50" s="50"/>
      <c r="T50" s="51">
        <f t="shared" si="11"/>
        <v>0</v>
      </c>
      <c r="U50" s="51">
        <f t="shared" si="12"/>
        <v>0</v>
      </c>
      <c r="V50" s="51">
        <f t="shared" si="13"/>
        <v>0</v>
      </c>
      <c r="W50" s="51">
        <f t="shared" si="14"/>
        <v>0</v>
      </c>
      <c r="X50" s="51">
        <f t="shared" si="15"/>
        <v>0</v>
      </c>
      <c r="Y50" s="51">
        <f t="shared" si="16"/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205"/>
      <c r="O51" s="47"/>
      <c r="P51" s="50"/>
      <c r="Q51" s="50"/>
      <c r="R51" s="50"/>
      <c r="S51" s="50"/>
      <c r="T51" s="51">
        <f t="shared" si="11"/>
        <v>0</v>
      </c>
      <c r="U51" s="51">
        <f t="shared" si="12"/>
        <v>0</v>
      </c>
      <c r="V51" s="51">
        <f t="shared" si="13"/>
        <v>0</v>
      </c>
      <c r="W51" s="51">
        <f t="shared" si="14"/>
        <v>0</v>
      </c>
      <c r="X51" s="51">
        <f t="shared" si="15"/>
        <v>0</v>
      </c>
      <c r="Y51" s="51">
        <f t="shared" si="16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205"/>
      <c r="O52" s="47"/>
      <c r="P52" s="50"/>
      <c r="Q52" s="50"/>
      <c r="R52" s="50"/>
      <c r="S52" s="50"/>
      <c r="T52" s="51">
        <f t="shared" si="11"/>
        <v>0</v>
      </c>
      <c r="U52" s="51">
        <f t="shared" si="12"/>
        <v>0</v>
      </c>
      <c r="V52" s="51">
        <f t="shared" si="13"/>
        <v>0</v>
      </c>
      <c r="W52" s="51">
        <f t="shared" si="14"/>
        <v>0</v>
      </c>
      <c r="X52" s="51">
        <f t="shared" si="15"/>
        <v>0</v>
      </c>
      <c r="Y52" s="51">
        <f t="shared" si="16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205"/>
      <c r="O53" s="47"/>
      <c r="P53" s="50"/>
      <c r="Q53" s="50"/>
      <c r="R53" s="50"/>
      <c r="S53" s="50"/>
      <c r="T53" s="51">
        <f t="shared" si="11"/>
        <v>0</v>
      </c>
      <c r="U53" s="51">
        <f t="shared" si="12"/>
        <v>0</v>
      </c>
      <c r="V53" s="51">
        <f t="shared" si="13"/>
        <v>0</v>
      </c>
      <c r="W53" s="51">
        <f t="shared" si="14"/>
        <v>0</v>
      </c>
      <c r="X53" s="51">
        <f t="shared" si="15"/>
        <v>0</v>
      </c>
      <c r="Y53" s="51">
        <f t="shared" si="16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205"/>
      <c r="O54" s="47"/>
      <c r="P54" s="50"/>
      <c r="Q54" s="50"/>
      <c r="R54" s="50"/>
      <c r="S54" s="50"/>
      <c r="T54" s="51">
        <f t="shared" si="11"/>
        <v>0</v>
      </c>
      <c r="U54" s="51">
        <f t="shared" si="12"/>
        <v>0</v>
      </c>
      <c r="V54" s="51">
        <f t="shared" si="13"/>
        <v>0</v>
      </c>
      <c r="W54" s="51">
        <f t="shared" si="14"/>
        <v>0</v>
      </c>
      <c r="X54" s="51">
        <f t="shared" si="15"/>
        <v>0</v>
      </c>
      <c r="Y54" s="51">
        <f t="shared" si="16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205"/>
      <c r="O55" s="47"/>
      <c r="P55" s="50"/>
      <c r="Q55" s="50"/>
      <c r="R55" s="50"/>
      <c r="S55" s="50"/>
      <c r="T55" s="51">
        <f t="shared" si="11"/>
        <v>0</v>
      </c>
      <c r="U55" s="51">
        <f t="shared" si="12"/>
        <v>0</v>
      </c>
      <c r="V55" s="51">
        <f t="shared" si="13"/>
        <v>0</v>
      </c>
      <c r="W55" s="51">
        <f t="shared" si="14"/>
        <v>0</v>
      </c>
      <c r="X55" s="51">
        <f t="shared" si="15"/>
        <v>0</v>
      </c>
      <c r="Y55" s="51">
        <f t="shared" si="16"/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205"/>
      <c r="O56" s="47"/>
      <c r="P56" s="50"/>
      <c r="Q56" s="50"/>
      <c r="R56" s="50"/>
      <c r="S56" s="50"/>
      <c r="T56" s="51">
        <f t="shared" si="11"/>
        <v>0</v>
      </c>
      <c r="U56" s="51">
        <f t="shared" si="12"/>
        <v>0</v>
      </c>
      <c r="V56" s="51">
        <f t="shared" si="13"/>
        <v>0</v>
      </c>
      <c r="W56" s="51">
        <f t="shared" si="14"/>
        <v>0</v>
      </c>
      <c r="X56" s="51">
        <f t="shared" si="15"/>
        <v>0</v>
      </c>
      <c r="Y56" s="51">
        <f t="shared" si="16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205"/>
      <c r="O57" s="47"/>
      <c r="P57" s="50"/>
      <c r="Q57" s="50"/>
      <c r="R57" s="50"/>
      <c r="S57" s="50"/>
      <c r="T57" s="51">
        <f t="shared" si="11"/>
        <v>0</v>
      </c>
      <c r="U57" s="51">
        <f t="shared" si="12"/>
        <v>0</v>
      </c>
      <c r="V57" s="51">
        <f t="shared" si="13"/>
        <v>0</v>
      </c>
      <c r="W57" s="51">
        <f t="shared" si="14"/>
        <v>0</v>
      </c>
      <c r="X57" s="51">
        <f t="shared" si="15"/>
        <v>0</v>
      </c>
      <c r="Y57" s="51">
        <f t="shared" si="16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205"/>
      <c r="O58" s="47"/>
      <c r="P58" s="50"/>
      <c r="Q58" s="50"/>
      <c r="R58" s="50"/>
      <c r="S58" s="50"/>
      <c r="T58" s="51">
        <f t="shared" si="11"/>
        <v>0</v>
      </c>
      <c r="U58" s="51">
        <f t="shared" si="12"/>
        <v>0</v>
      </c>
      <c r="V58" s="51">
        <f t="shared" si="13"/>
        <v>0</v>
      </c>
      <c r="W58" s="51">
        <f t="shared" si="14"/>
        <v>0</v>
      </c>
      <c r="X58" s="51">
        <f t="shared" si="15"/>
        <v>0</v>
      </c>
      <c r="Y58" s="51">
        <f t="shared" si="16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205"/>
      <c r="O59" s="47"/>
      <c r="P59" s="50"/>
      <c r="Q59" s="50"/>
      <c r="R59" s="50"/>
      <c r="S59" s="50"/>
      <c r="T59" s="51">
        <f t="shared" si="11"/>
        <v>0</v>
      </c>
      <c r="U59" s="51">
        <f t="shared" si="12"/>
        <v>0</v>
      </c>
      <c r="V59" s="51">
        <f t="shared" si="13"/>
        <v>0</v>
      </c>
      <c r="W59" s="51">
        <f t="shared" si="14"/>
        <v>0</v>
      </c>
      <c r="X59" s="51">
        <f t="shared" si="15"/>
        <v>0</v>
      </c>
      <c r="Y59" s="51">
        <f t="shared" si="16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205"/>
      <c r="O60" s="47"/>
      <c r="P60" s="50"/>
      <c r="Q60" s="50"/>
      <c r="R60" s="50"/>
      <c r="S60" s="50"/>
      <c r="T60" s="51">
        <f t="shared" si="11"/>
        <v>0</v>
      </c>
      <c r="U60" s="51">
        <f t="shared" si="12"/>
        <v>0</v>
      </c>
      <c r="V60" s="51">
        <f t="shared" si="13"/>
        <v>0</v>
      </c>
      <c r="W60" s="51">
        <f t="shared" si="14"/>
        <v>0</v>
      </c>
      <c r="X60" s="51">
        <f t="shared" si="15"/>
        <v>0</v>
      </c>
      <c r="Y60" s="51">
        <f t="shared" si="16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205"/>
      <c r="O61" s="47"/>
      <c r="P61" s="50"/>
      <c r="Q61" s="50"/>
      <c r="R61" s="50"/>
      <c r="S61" s="50"/>
      <c r="T61" s="51">
        <f t="shared" si="11"/>
        <v>0</v>
      </c>
      <c r="U61" s="51">
        <f t="shared" si="12"/>
        <v>0</v>
      </c>
      <c r="V61" s="51">
        <f t="shared" si="13"/>
        <v>0</v>
      </c>
      <c r="W61" s="51">
        <f t="shared" si="14"/>
        <v>0</v>
      </c>
      <c r="X61" s="51">
        <f t="shared" si="15"/>
        <v>0</v>
      </c>
      <c r="Y61" s="51">
        <f t="shared" si="16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205"/>
      <c r="O62" s="47"/>
      <c r="P62" s="50"/>
      <c r="Q62" s="50"/>
      <c r="R62" s="50"/>
      <c r="S62" s="50"/>
      <c r="T62" s="51">
        <f t="shared" si="11"/>
        <v>0</v>
      </c>
      <c r="U62" s="51">
        <f t="shared" si="12"/>
        <v>0</v>
      </c>
      <c r="V62" s="51">
        <f t="shared" si="13"/>
        <v>0</v>
      </c>
      <c r="W62" s="51">
        <f t="shared" si="14"/>
        <v>0</v>
      </c>
      <c r="X62" s="51">
        <f t="shared" si="15"/>
        <v>0</v>
      </c>
      <c r="Y62" s="51">
        <f t="shared" si="16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205"/>
      <c r="O63" s="47"/>
      <c r="P63" s="50"/>
      <c r="Q63" s="50"/>
      <c r="R63" s="50"/>
      <c r="S63" s="50"/>
      <c r="T63" s="51">
        <f t="shared" si="11"/>
        <v>0</v>
      </c>
      <c r="U63" s="51">
        <f t="shared" si="12"/>
        <v>0</v>
      </c>
      <c r="V63" s="51">
        <f t="shared" si="13"/>
        <v>0</v>
      </c>
      <c r="W63" s="51">
        <f t="shared" si="14"/>
        <v>0</v>
      </c>
      <c r="X63" s="51">
        <f t="shared" si="15"/>
        <v>0</v>
      </c>
      <c r="Y63" s="51">
        <f t="shared" si="16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205"/>
      <c r="O64" s="47"/>
      <c r="P64" s="50"/>
      <c r="Q64" s="50"/>
      <c r="R64" s="50"/>
      <c r="S64" s="50"/>
      <c r="T64" s="51">
        <f t="shared" si="11"/>
        <v>0</v>
      </c>
      <c r="U64" s="51">
        <f t="shared" si="12"/>
        <v>0</v>
      </c>
      <c r="V64" s="51">
        <f t="shared" si="13"/>
        <v>0</v>
      </c>
      <c r="W64" s="51">
        <f t="shared" si="14"/>
        <v>0</v>
      </c>
      <c r="X64" s="51">
        <f t="shared" si="15"/>
        <v>0</v>
      </c>
      <c r="Y64" s="51">
        <f t="shared" si="16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205"/>
      <c r="O65" s="47"/>
      <c r="P65" s="50"/>
      <c r="Q65" s="50"/>
      <c r="R65" s="50"/>
      <c r="S65" s="50"/>
      <c r="T65" s="51">
        <f t="shared" si="11"/>
        <v>0</v>
      </c>
      <c r="U65" s="51">
        <f t="shared" si="12"/>
        <v>0</v>
      </c>
      <c r="V65" s="51">
        <f t="shared" si="13"/>
        <v>0</v>
      </c>
      <c r="W65" s="51">
        <f t="shared" si="14"/>
        <v>0</v>
      </c>
      <c r="X65" s="51">
        <f t="shared" si="15"/>
        <v>0</v>
      </c>
      <c r="Y65" s="51">
        <f t="shared" si="16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205"/>
      <c r="O66" s="47"/>
      <c r="P66" s="50"/>
      <c r="Q66" s="50"/>
      <c r="R66" s="50"/>
      <c r="S66" s="50"/>
      <c r="T66" s="51">
        <f t="shared" si="11"/>
        <v>0</v>
      </c>
      <c r="U66" s="51">
        <f t="shared" si="12"/>
        <v>0</v>
      </c>
      <c r="V66" s="51">
        <f t="shared" si="13"/>
        <v>0</v>
      </c>
      <c r="W66" s="51">
        <f t="shared" si="14"/>
        <v>0</v>
      </c>
      <c r="X66" s="51">
        <f t="shared" si="15"/>
        <v>0</v>
      </c>
      <c r="Y66" s="51">
        <f t="shared" si="16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205"/>
      <c r="O67" s="47"/>
      <c r="P67" s="50"/>
      <c r="Q67" s="50"/>
      <c r="R67" s="50"/>
      <c r="S67" s="50"/>
      <c r="T67" s="51">
        <f t="shared" si="11"/>
        <v>0</v>
      </c>
      <c r="U67" s="51">
        <f t="shared" si="12"/>
        <v>0</v>
      </c>
      <c r="V67" s="51">
        <f t="shared" si="13"/>
        <v>0</v>
      </c>
      <c r="W67" s="51">
        <f t="shared" si="14"/>
        <v>0</v>
      </c>
      <c r="X67" s="51">
        <f t="shared" si="15"/>
        <v>0</v>
      </c>
      <c r="Y67" s="51">
        <f t="shared" si="16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205"/>
      <c r="O68" s="47"/>
      <c r="P68" s="50"/>
      <c r="Q68" s="50"/>
      <c r="R68" s="50"/>
      <c r="S68" s="50"/>
      <c r="T68" s="51">
        <f t="shared" si="11"/>
        <v>0</v>
      </c>
      <c r="U68" s="51">
        <f t="shared" si="12"/>
        <v>0</v>
      </c>
      <c r="V68" s="51">
        <f t="shared" si="13"/>
        <v>0</v>
      </c>
      <c r="W68" s="51">
        <f t="shared" si="14"/>
        <v>0</v>
      </c>
      <c r="X68" s="51">
        <f t="shared" si="15"/>
        <v>0</v>
      </c>
      <c r="Y68" s="51">
        <f t="shared" si="16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205"/>
      <c r="O69" s="47"/>
      <c r="P69" s="50"/>
      <c r="Q69" s="50"/>
      <c r="R69" s="50"/>
      <c r="S69" s="50"/>
      <c r="T69" s="51">
        <f t="shared" si="11"/>
        <v>0</v>
      </c>
      <c r="U69" s="51">
        <f t="shared" si="12"/>
        <v>0</v>
      </c>
      <c r="V69" s="51">
        <f t="shared" si="13"/>
        <v>0</v>
      </c>
      <c r="W69" s="51">
        <f t="shared" si="14"/>
        <v>0</v>
      </c>
      <c r="X69" s="51">
        <f t="shared" si="15"/>
        <v>0</v>
      </c>
      <c r="Y69" s="51">
        <f t="shared" si="16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205"/>
      <c r="O70" s="47"/>
      <c r="P70" s="50"/>
      <c r="Q70" s="50"/>
      <c r="R70" s="50"/>
      <c r="S70" s="50"/>
      <c r="T70" s="51">
        <f t="shared" si="11"/>
        <v>0</v>
      </c>
      <c r="U70" s="51">
        <f t="shared" si="12"/>
        <v>0</v>
      </c>
      <c r="V70" s="51">
        <f t="shared" si="13"/>
        <v>0</v>
      </c>
      <c r="W70" s="51">
        <f t="shared" si="14"/>
        <v>0</v>
      </c>
      <c r="X70" s="51">
        <f t="shared" si="15"/>
        <v>0</v>
      </c>
      <c r="Y70" s="51">
        <f t="shared" si="16"/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205"/>
      <c r="O71" s="47"/>
      <c r="P71" s="50"/>
      <c r="Q71" s="50"/>
      <c r="R71" s="50"/>
      <c r="S71" s="50"/>
      <c r="T71" s="51">
        <f t="shared" si="11"/>
        <v>0</v>
      </c>
      <c r="U71" s="51">
        <f t="shared" si="12"/>
        <v>0</v>
      </c>
      <c r="V71" s="51">
        <f t="shared" si="13"/>
        <v>0</v>
      </c>
      <c r="W71" s="51">
        <f t="shared" si="14"/>
        <v>0</v>
      </c>
      <c r="X71" s="51">
        <f t="shared" si="15"/>
        <v>0</v>
      </c>
      <c r="Y71" s="51">
        <f t="shared" si="16"/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205"/>
      <c r="O72" s="47"/>
      <c r="P72" s="50"/>
      <c r="Q72" s="50"/>
      <c r="R72" s="50"/>
      <c r="S72" s="50"/>
      <c r="T72" s="51">
        <f t="shared" si="11"/>
        <v>0</v>
      </c>
      <c r="U72" s="51">
        <f t="shared" si="12"/>
        <v>0</v>
      </c>
      <c r="V72" s="51">
        <f t="shared" si="13"/>
        <v>0</v>
      </c>
      <c r="W72" s="51">
        <f t="shared" si="14"/>
        <v>0</v>
      </c>
      <c r="X72" s="51">
        <f t="shared" si="15"/>
        <v>0</v>
      </c>
      <c r="Y72" s="51">
        <f t="shared" si="16"/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205"/>
      <c r="O73" s="47"/>
      <c r="P73" s="50"/>
      <c r="Q73" s="50"/>
      <c r="R73" s="50"/>
      <c r="S73" s="50"/>
      <c r="T73" s="51">
        <f t="shared" si="11"/>
        <v>0</v>
      </c>
      <c r="U73" s="51">
        <f t="shared" si="12"/>
        <v>0</v>
      </c>
      <c r="V73" s="51">
        <f t="shared" si="13"/>
        <v>0</v>
      </c>
      <c r="W73" s="51">
        <f t="shared" si="14"/>
        <v>0</v>
      </c>
      <c r="X73" s="51">
        <f t="shared" si="15"/>
        <v>0</v>
      </c>
      <c r="Y73" s="51">
        <f t="shared" si="16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205"/>
      <c r="O74" s="47"/>
      <c r="P74" s="50"/>
      <c r="Q74" s="50"/>
      <c r="R74" s="50"/>
      <c r="S74" s="50"/>
      <c r="T74" s="51">
        <f t="shared" ref="T74:T106" si="17">IF($N74="Pending",0,$N74*O74)</f>
        <v>0</v>
      </c>
      <c r="U74" s="51">
        <f t="shared" ref="U74:U106" si="18">IF($N74="Pending",0,$N74*P74)</f>
        <v>0</v>
      </c>
      <c r="V74" s="51">
        <f t="shared" ref="V74:V106" si="19">IF($N74="Pending",0,$N74*Q74)</f>
        <v>0</v>
      </c>
      <c r="W74" s="51">
        <f t="shared" ref="W74:W106" si="20">IF($N74="Pending",0,$N74*R74)</f>
        <v>0</v>
      </c>
      <c r="X74" s="51">
        <f t="shared" ref="X74:X106" si="21">IF($N74="Pending",0,$N74*S74)</f>
        <v>0</v>
      </c>
      <c r="Y74" s="51">
        <f t="shared" si="16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205"/>
      <c r="O75" s="47"/>
      <c r="P75" s="50"/>
      <c r="Q75" s="50"/>
      <c r="R75" s="50"/>
      <c r="S75" s="50"/>
      <c r="T75" s="51">
        <f t="shared" si="17"/>
        <v>0</v>
      </c>
      <c r="U75" s="51">
        <f t="shared" si="18"/>
        <v>0</v>
      </c>
      <c r="V75" s="51">
        <f t="shared" si="19"/>
        <v>0</v>
      </c>
      <c r="W75" s="51">
        <f t="shared" si="20"/>
        <v>0</v>
      </c>
      <c r="X75" s="51">
        <f t="shared" si="21"/>
        <v>0</v>
      </c>
      <c r="Y75" s="51">
        <f t="shared" si="16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205"/>
      <c r="O76" s="47"/>
      <c r="P76" s="50"/>
      <c r="Q76" s="50"/>
      <c r="R76" s="50"/>
      <c r="S76" s="50"/>
      <c r="T76" s="51">
        <f t="shared" si="17"/>
        <v>0</v>
      </c>
      <c r="U76" s="51">
        <f t="shared" si="18"/>
        <v>0</v>
      </c>
      <c r="V76" s="51">
        <f t="shared" si="19"/>
        <v>0</v>
      </c>
      <c r="W76" s="51">
        <f t="shared" si="20"/>
        <v>0</v>
      </c>
      <c r="X76" s="51">
        <f t="shared" si="21"/>
        <v>0</v>
      </c>
      <c r="Y76" s="51">
        <f t="shared" si="16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205"/>
      <c r="O77" s="47"/>
      <c r="P77" s="50"/>
      <c r="Q77" s="50"/>
      <c r="R77" s="50"/>
      <c r="S77" s="50"/>
      <c r="T77" s="51">
        <f t="shared" si="17"/>
        <v>0</v>
      </c>
      <c r="U77" s="51">
        <f t="shared" si="18"/>
        <v>0</v>
      </c>
      <c r="V77" s="51">
        <f t="shared" si="19"/>
        <v>0</v>
      </c>
      <c r="W77" s="51">
        <f t="shared" si="20"/>
        <v>0</v>
      </c>
      <c r="X77" s="51">
        <f t="shared" si="21"/>
        <v>0</v>
      </c>
      <c r="Y77" s="51">
        <f t="shared" si="16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205"/>
      <c r="O78" s="47"/>
      <c r="P78" s="50"/>
      <c r="Q78" s="50"/>
      <c r="R78" s="50"/>
      <c r="S78" s="50"/>
      <c r="T78" s="51">
        <f t="shared" si="17"/>
        <v>0</v>
      </c>
      <c r="U78" s="51">
        <f t="shared" si="18"/>
        <v>0</v>
      </c>
      <c r="V78" s="51">
        <f t="shared" si="19"/>
        <v>0</v>
      </c>
      <c r="W78" s="51">
        <f t="shared" si="20"/>
        <v>0</v>
      </c>
      <c r="X78" s="51">
        <f t="shared" si="21"/>
        <v>0</v>
      </c>
      <c r="Y78" s="51">
        <f t="shared" si="16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205"/>
      <c r="O79" s="47"/>
      <c r="P79" s="50"/>
      <c r="Q79" s="50"/>
      <c r="R79" s="50"/>
      <c r="S79" s="50"/>
      <c r="T79" s="51">
        <f t="shared" si="17"/>
        <v>0</v>
      </c>
      <c r="U79" s="51">
        <f t="shared" si="18"/>
        <v>0</v>
      </c>
      <c r="V79" s="51">
        <f t="shared" si="19"/>
        <v>0</v>
      </c>
      <c r="W79" s="51">
        <f t="shared" si="20"/>
        <v>0</v>
      </c>
      <c r="X79" s="51">
        <f t="shared" si="21"/>
        <v>0</v>
      </c>
      <c r="Y79" s="51">
        <f t="shared" si="16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205"/>
      <c r="O80" s="47"/>
      <c r="P80" s="50"/>
      <c r="Q80" s="50"/>
      <c r="R80" s="50"/>
      <c r="S80" s="50"/>
      <c r="T80" s="51">
        <f t="shared" si="17"/>
        <v>0</v>
      </c>
      <c r="U80" s="51">
        <f t="shared" si="18"/>
        <v>0</v>
      </c>
      <c r="V80" s="51">
        <f t="shared" si="19"/>
        <v>0</v>
      </c>
      <c r="W80" s="51">
        <f t="shared" si="20"/>
        <v>0</v>
      </c>
      <c r="X80" s="51">
        <f t="shared" si="21"/>
        <v>0</v>
      </c>
      <c r="Y80" s="51">
        <f t="shared" si="16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205"/>
      <c r="O81" s="47"/>
      <c r="P81" s="50"/>
      <c r="Q81" s="50"/>
      <c r="R81" s="50"/>
      <c r="S81" s="50"/>
      <c r="T81" s="51">
        <f t="shared" si="17"/>
        <v>0</v>
      </c>
      <c r="U81" s="51">
        <f t="shared" si="18"/>
        <v>0</v>
      </c>
      <c r="V81" s="51">
        <f t="shared" si="19"/>
        <v>0</v>
      </c>
      <c r="W81" s="51">
        <f t="shared" si="20"/>
        <v>0</v>
      </c>
      <c r="X81" s="51">
        <f t="shared" si="21"/>
        <v>0</v>
      </c>
      <c r="Y81" s="51">
        <f t="shared" si="16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205"/>
      <c r="O82" s="47"/>
      <c r="P82" s="50"/>
      <c r="Q82" s="50"/>
      <c r="R82" s="50"/>
      <c r="S82" s="50"/>
      <c r="T82" s="51">
        <f t="shared" si="17"/>
        <v>0</v>
      </c>
      <c r="U82" s="51">
        <f t="shared" si="18"/>
        <v>0</v>
      </c>
      <c r="V82" s="51">
        <f t="shared" si="19"/>
        <v>0</v>
      </c>
      <c r="W82" s="51">
        <f t="shared" si="20"/>
        <v>0</v>
      </c>
      <c r="X82" s="51">
        <f t="shared" si="21"/>
        <v>0</v>
      </c>
      <c r="Y82" s="51">
        <f t="shared" si="16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205"/>
      <c r="O83" s="47"/>
      <c r="P83" s="50"/>
      <c r="Q83" s="50"/>
      <c r="R83" s="50"/>
      <c r="S83" s="50"/>
      <c r="T83" s="51">
        <f t="shared" si="17"/>
        <v>0</v>
      </c>
      <c r="U83" s="51">
        <f t="shared" si="18"/>
        <v>0</v>
      </c>
      <c r="V83" s="51">
        <f t="shared" si="19"/>
        <v>0</v>
      </c>
      <c r="W83" s="51">
        <f t="shared" si="20"/>
        <v>0</v>
      </c>
      <c r="X83" s="51">
        <f t="shared" si="21"/>
        <v>0</v>
      </c>
      <c r="Y83" s="51">
        <f t="shared" si="16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205"/>
      <c r="O84" s="47"/>
      <c r="P84" s="50"/>
      <c r="Q84" s="50"/>
      <c r="R84" s="50"/>
      <c r="S84" s="50"/>
      <c r="T84" s="51">
        <f t="shared" si="17"/>
        <v>0</v>
      </c>
      <c r="U84" s="51">
        <f t="shared" si="18"/>
        <v>0</v>
      </c>
      <c r="V84" s="51">
        <f t="shared" si="19"/>
        <v>0</v>
      </c>
      <c r="W84" s="51">
        <f t="shared" si="20"/>
        <v>0</v>
      </c>
      <c r="X84" s="51">
        <f t="shared" si="21"/>
        <v>0</v>
      </c>
      <c r="Y84" s="51">
        <f t="shared" ref="Y84:Y106" si="22">SUM(T84:X84)</f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205"/>
      <c r="O85" s="47"/>
      <c r="P85" s="50"/>
      <c r="Q85" s="50"/>
      <c r="R85" s="50"/>
      <c r="S85" s="50"/>
      <c r="T85" s="51">
        <f t="shared" si="17"/>
        <v>0</v>
      </c>
      <c r="U85" s="51">
        <f t="shared" si="18"/>
        <v>0</v>
      </c>
      <c r="V85" s="51">
        <f t="shared" si="19"/>
        <v>0</v>
      </c>
      <c r="W85" s="51">
        <f t="shared" si="20"/>
        <v>0</v>
      </c>
      <c r="X85" s="51">
        <f t="shared" si="21"/>
        <v>0</v>
      </c>
      <c r="Y85" s="51">
        <f t="shared" si="22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205"/>
      <c r="O86" s="47"/>
      <c r="P86" s="50"/>
      <c r="Q86" s="50"/>
      <c r="R86" s="50"/>
      <c r="S86" s="50"/>
      <c r="T86" s="51">
        <f t="shared" si="17"/>
        <v>0</v>
      </c>
      <c r="U86" s="51">
        <f t="shared" si="18"/>
        <v>0</v>
      </c>
      <c r="V86" s="51">
        <f t="shared" si="19"/>
        <v>0</v>
      </c>
      <c r="W86" s="51">
        <f t="shared" si="20"/>
        <v>0</v>
      </c>
      <c r="X86" s="51">
        <f t="shared" si="21"/>
        <v>0</v>
      </c>
      <c r="Y86" s="51">
        <f t="shared" si="22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205"/>
      <c r="O87" s="47"/>
      <c r="P87" s="50"/>
      <c r="Q87" s="50"/>
      <c r="R87" s="50"/>
      <c r="S87" s="50"/>
      <c r="T87" s="51">
        <f t="shared" si="17"/>
        <v>0</v>
      </c>
      <c r="U87" s="51">
        <f t="shared" si="18"/>
        <v>0</v>
      </c>
      <c r="V87" s="51">
        <f t="shared" si="19"/>
        <v>0</v>
      </c>
      <c r="W87" s="51">
        <f t="shared" si="20"/>
        <v>0</v>
      </c>
      <c r="X87" s="51">
        <f t="shared" si="21"/>
        <v>0</v>
      </c>
      <c r="Y87" s="51">
        <f t="shared" si="22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205"/>
      <c r="O88" s="47"/>
      <c r="P88" s="50"/>
      <c r="Q88" s="50"/>
      <c r="R88" s="50"/>
      <c r="S88" s="50"/>
      <c r="T88" s="51">
        <f t="shared" si="17"/>
        <v>0</v>
      </c>
      <c r="U88" s="51">
        <f t="shared" si="18"/>
        <v>0</v>
      </c>
      <c r="V88" s="51">
        <f t="shared" si="19"/>
        <v>0</v>
      </c>
      <c r="W88" s="51">
        <f t="shared" si="20"/>
        <v>0</v>
      </c>
      <c r="X88" s="51">
        <f t="shared" si="21"/>
        <v>0</v>
      </c>
      <c r="Y88" s="51">
        <f t="shared" si="22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205"/>
      <c r="O89" s="47"/>
      <c r="P89" s="50"/>
      <c r="Q89" s="50"/>
      <c r="R89" s="50"/>
      <c r="S89" s="50"/>
      <c r="T89" s="51">
        <f t="shared" si="17"/>
        <v>0</v>
      </c>
      <c r="U89" s="51">
        <f t="shared" si="18"/>
        <v>0</v>
      </c>
      <c r="V89" s="51">
        <f t="shared" si="19"/>
        <v>0</v>
      </c>
      <c r="W89" s="51">
        <f t="shared" si="20"/>
        <v>0</v>
      </c>
      <c r="X89" s="51">
        <f t="shared" si="21"/>
        <v>0</v>
      </c>
      <c r="Y89" s="51">
        <f t="shared" si="22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205"/>
      <c r="O90" s="47"/>
      <c r="P90" s="50"/>
      <c r="Q90" s="50"/>
      <c r="R90" s="50"/>
      <c r="S90" s="50"/>
      <c r="T90" s="51">
        <f t="shared" si="17"/>
        <v>0</v>
      </c>
      <c r="U90" s="51">
        <f t="shared" si="18"/>
        <v>0</v>
      </c>
      <c r="V90" s="51">
        <f t="shared" si="19"/>
        <v>0</v>
      </c>
      <c r="W90" s="51">
        <f t="shared" si="20"/>
        <v>0</v>
      </c>
      <c r="X90" s="51">
        <f t="shared" si="21"/>
        <v>0</v>
      </c>
      <c r="Y90" s="51">
        <f t="shared" si="22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205"/>
      <c r="O91" s="47"/>
      <c r="P91" s="50"/>
      <c r="Q91" s="50"/>
      <c r="R91" s="50"/>
      <c r="S91" s="50"/>
      <c r="T91" s="51">
        <f t="shared" si="17"/>
        <v>0</v>
      </c>
      <c r="U91" s="51">
        <f t="shared" si="18"/>
        <v>0</v>
      </c>
      <c r="V91" s="51">
        <f t="shared" si="19"/>
        <v>0</v>
      </c>
      <c r="W91" s="51">
        <f t="shared" si="20"/>
        <v>0</v>
      </c>
      <c r="X91" s="51">
        <f t="shared" si="21"/>
        <v>0</v>
      </c>
      <c r="Y91" s="51">
        <f t="shared" si="22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205"/>
      <c r="O92" s="47"/>
      <c r="P92" s="50"/>
      <c r="Q92" s="50"/>
      <c r="R92" s="50"/>
      <c r="S92" s="50"/>
      <c r="T92" s="51">
        <f t="shared" si="17"/>
        <v>0</v>
      </c>
      <c r="U92" s="51">
        <f t="shared" si="18"/>
        <v>0</v>
      </c>
      <c r="V92" s="51">
        <f t="shared" si="19"/>
        <v>0</v>
      </c>
      <c r="W92" s="51">
        <f t="shared" si="20"/>
        <v>0</v>
      </c>
      <c r="X92" s="51">
        <f t="shared" si="21"/>
        <v>0</v>
      </c>
      <c r="Y92" s="51">
        <f t="shared" si="22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205"/>
      <c r="O93" s="47"/>
      <c r="P93" s="50"/>
      <c r="Q93" s="50"/>
      <c r="R93" s="50"/>
      <c r="S93" s="50"/>
      <c r="T93" s="51">
        <f t="shared" si="17"/>
        <v>0</v>
      </c>
      <c r="U93" s="51">
        <f t="shared" si="18"/>
        <v>0</v>
      </c>
      <c r="V93" s="51">
        <f t="shared" si="19"/>
        <v>0</v>
      </c>
      <c r="W93" s="51">
        <f t="shared" si="20"/>
        <v>0</v>
      </c>
      <c r="X93" s="51">
        <f t="shared" si="21"/>
        <v>0</v>
      </c>
      <c r="Y93" s="51">
        <f t="shared" si="22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205"/>
      <c r="O94" s="47"/>
      <c r="P94" s="50"/>
      <c r="Q94" s="50"/>
      <c r="R94" s="50"/>
      <c r="S94" s="50"/>
      <c r="T94" s="51">
        <f t="shared" si="17"/>
        <v>0</v>
      </c>
      <c r="U94" s="51">
        <f t="shared" si="18"/>
        <v>0</v>
      </c>
      <c r="V94" s="51">
        <f t="shared" si="19"/>
        <v>0</v>
      </c>
      <c r="W94" s="51">
        <f t="shared" si="20"/>
        <v>0</v>
      </c>
      <c r="X94" s="51">
        <f t="shared" si="21"/>
        <v>0</v>
      </c>
      <c r="Y94" s="51">
        <f t="shared" si="22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205"/>
      <c r="O95" s="47"/>
      <c r="P95" s="50"/>
      <c r="Q95" s="50"/>
      <c r="R95" s="50"/>
      <c r="S95" s="50"/>
      <c r="T95" s="51">
        <f t="shared" si="17"/>
        <v>0</v>
      </c>
      <c r="U95" s="51">
        <f t="shared" si="18"/>
        <v>0</v>
      </c>
      <c r="V95" s="51">
        <f t="shared" si="19"/>
        <v>0</v>
      </c>
      <c r="W95" s="51">
        <f t="shared" si="20"/>
        <v>0</v>
      </c>
      <c r="X95" s="51">
        <f t="shared" si="21"/>
        <v>0</v>
      </c>
      <c r="Y95" s="51">
        <f t="shared" si="22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205"/>
      <c r="O96" s="47"/>
      <c r="P96" s="50"/>
      <c r="Q96" s="50"/>
      <c r="R96" s="50"/>
      <c r="S96" s="50"/>
      <c r="T96" s="51">
        <f t="shared" si="17"/>
        <v>0</v>
      </c>
      <c r="U96" s="51">
        <f t="shared" si="18"/>
        <v>0</v>
      </c>
      <c r="V96" s="51">
        <f t="shared" si="19"/>
        <v>0</v>
      </c>
      <c r="W96" s="51">
        <f t="shared" si="20"/>
        <v>0</v>
      </c>
      <c r="X96" s="51">
        <f t="shared" si="21"/>
        <v>0</v>
      </c>
      <c r="Y96" s="51">
        <f t="shared" si="22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205"/>
      <c r="O97" s="47"/>
      <c r="P97" s="50"/>
      <c r="Q97" s="50"/>
      <c r="R97" s="50"/>
      <c r="S97" s="50"/>
      <c r="T97" s="51">
        <f t="shared" si="17"/>
        <v>0</v>
      </c>
      <c r="U97" s="51">
        <f t="shared" si="18"/>
        <v>0</v>
      </c>
      <c r="V97" s="51">
        <f t="shared" si="19"/>
        <v>0</v>
      </c>
      <c r="W97" s="51">
        <f t="shared" si="20"/>
        <v>0</v>
      </c>
      <c r="X97" s="51">
        <f t="shared" si="21"/>
        <v>0</v>
      </c>
      <c r="Y97" s="51">
        <f t="shared" si="22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205"/>
      <c r="O98" s="47"/>
      <c r="P98" s="50"/>
      <c r="Q98" s="50"/>
      <c r="R98" s="50"/>
      <c r="S98" s="50"/>
      <c r="T98" s="51">
        <f t="shared" si="17"/>
        <v>0</v>
      </c>
      <c r="U98" s="51">
        <f t="shared" si="18"/>
        <v>0</v>
      </c>
      <c r="V98" s="51">
        <f t="shared" si="19"/>
        <v>0</v>
      </c>
      <c r="W98" s="51">
        <f t="shared" si="20"/>
        <v>0</v>
      </c>
      <c r="X98" s="51">
        <f t="shared" si="21"/>
        <v>0</v>
      </c>
      <c r="Y98" s="51">
        <f t="shared" si="22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205"/>
      <c r="O99" s="47"/>
      <c r="P99" s="50"/>
      <c r="Q99" s="50"/>
      <c r="R99" s="50"/>
      <c r="S99" s="50"/>
      <c r="T99" s="51">
        <f t="shared" si="17"/>
        <v>0</v>
      </c>
      <c r="U99" s="51">
        <f t="shared" si="18"/>
        <v>0</v>
      </c>
      <c r="V99" s="51">
        <f t="shared" si="19"/>
        <v>0</v>
      </c>
      <c r="W99" s="51">
        <f t="shared" si="20"/>
        <v>0</v>
      </c>
      <c r="X99" s="51">
        <f t="shared" si="21"/>
        <v>0</v>
      </c>
      <c r="Y99" s="51">
        <f t="shared" si="22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205"/>
      <c r="O100" s="47"/>
      <c r="P100" s="50"/>
      <c r="Q100" s="50"/>
      <c r="R100" s="50"/>
      <c r="S100" s="50"/>
      <c r="T100" s="51">
        <f t="shared" si="17"/>
        <v>0</v>
      </c>
      <c r="U100" s="51">
        <f t="shared" si="18"/>
        <v>0</v>
      </c>
      <c r="V100" s="51">
        <f t="shared" si="19"/>
        <v>0</v>
      </c>
      <c r="W100" s="51">
        <f t="shared" si="20"/>
        <v>0</v>
      </c>
      <c r="X100" s="51">
        <f t="shared" si="21"/>
        <v>0</v>
      </c>
      <c r="Y100" s="51">
        <f t="shared" si="22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205"/>
      <c r="O101" s="47"/>
      <c r="P101" s="50"/>
      <c r="Q101" s="50"/>
      <c r="R101" s="50"/>
      <c r="S101" s="50"/>
      <c r="T101" s="51">
        <f t="shared" si="17"/>
        <v>0</v>
      </c>
      <c r="U101" s="51">
        <f t="shared" si="18"/>
        <v>0</v>
      </c>
      <c r="V101" s="51">
        <f t="shared" si="19"/>
        <v>0</v>
      </c>
      <c r="W101" s="51">
        <f t="shared" si="20"/>
        <v>0</v>
      </c>
      <c r="X101" s="51">
        <f t="shared" si="21"/>
        <v>0</v>
      </c>
      <c r="Y101" s="51">
        <f t="shared" si="22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205"/>
      <c r="O102" s="47"/>
      <c r="P102" s="50"/>
      <c r="Q102" s="50"/>
      <c r="R102" s="50"/>
      <c r="S102" s="50"/>
      <c r="T102" s="51">
        <f t="shared" si="17"/>
        <v>0</v>
      </c>
      <c r="U102" s="51">
        <f t="shared" si="18"/>
        <v>0</v>
      </c>
      <c r="V102" s="51">
        <f t="shared" si="19"/>
        <v>0</v>
      </c>
      <c r="W102" s="51">
        <f t="shared" si="20"/>
        <v>0</v>
      </c>
      <c r="X102" s="51">
        <f t="shared" si="21"/>
        <v>0</v>
      </c>
      <c r="Y102" s="51">
        <f t="shared" si="22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205"/>
      <c r="O103" s="47"/>
      <c r="P103" s="50"/>
      <c r="Q103" s="50"/>
      <c r="R103" s="50"/>
      <c r="S103" s="50"/>
      <c r="T103" s="51">
        <f t="shared" si="17"/>
        <v>0</v>
      </c>
      <c r="U103" s="51">
        <f t="shared" si="18"/>
        <v>0</v>
      </c>
      <c r="V103" s="51">
        <f t="shared" si="19"/>
        <v>0</v>
      </c>
      <c r="W103" s="51">
        <f t="shared" si="20"/>
        <v>0</v>
      </c>
      <c r="X103" s="51">
        <f t="shared" si="21"/>
        <v>0</v>
      </c>
      <c r="Y103" s="51">
        <f t="shared" si="22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205"/>
      <c r="O104" s="47"/>
      <c r="P104" s="50"/>
      <c r="Q104" s="50"/>
      <c r="R104" s="50"/>
      <c r="S104" s="50"/>
      <c r="T104" s="51">
        <f t="shared" si="17"/>
        <v>0</v>
      </c>
      <c r="U104" s="51">
        <f t="shared" si="18"/>
        <v>0</v>
      </c>
      <c r="V104" s="51">
        <f t="shared" si="19"/>
        <v>0</v>
      </c>
      <c r="W104" s="51">
        <f t="shared" si="20"/>
        <v>0</v>
      </c>
      <c r="X104" s="51">
        <f t="shared" si="21"/>
        <v>0</v>
      </c>
      <c r="Y104" s="51">
        <f t="shared" si="22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205"/>
      <c r="O105" s="47"/>
      <c r="P105" s="50"/>
      <c r="Q105" s="50"/>
      <c r="R105" s="50"/>
      <c r="S105" s="50"/>
      <c r="T105" s="51">
        <f t="shared" si="17"/>
        <v>0</v>
      </c>
      <c r="U105" s="51">
        <f t="shared" si="18"/>
        <v>0</v>
      </c>
      <c r="V105" s="51">
        <f t="shared" si="19"/>
        <v>0</v>
      </c>
      <c r="W105" s="51">
        <f t="shared" si="20"/>
        <v>0</v>
      </c>
      <c r="X105" s="51">
        <f t="shared" si="21"/>
        <v>0</v>
      </c>
      <c r="Y105" s="51">
        <f t="shared" si="22"/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205"/>
      <c r="O106" s="47"/>
      <c r="P106" s="50"/>
      <c r="Q106" s="50"/>
      <c r="R106" s="50"/>
      <c r="S106" s="50"/>
      <c r="T106" s="51">
        <f t="shared" si="17"/>
        <v>0</v>
      </c>
      <c r="U106" s="51">
        <f t="shared" si="18"/>
        <v>0</v>
      </c>
      <c r="V106" s="51">
        <f t="shared" si="19"/>
        <v>0</v>
      </c>
      <c r="W106" s="51">
        <f t="shared" si="20"/>
        <v>0</v>
      </c>
      <c r="X106" s="51">
        <f t="shared" si="21"/>
        <v>0</v>
      </c>
      <c r="Y106" s="51">
        <f t="shared" si="22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137"/>
      <c r="B107" s="137"/>
      <c r="C107" s="39"/>
      <c r="D107" s="39"/>
      <c r="E107" s="39"/>
      <c r="F107" s="39"/>
      <c r="G107" s="39"/>
      <c r="H107" s="39"/>
      <c r="I107" s="38"/>
      <c r="J107" s="38"/>
      <c r="K107" s="68"/>
      <c r="L107" s="38"/>
      <c r="M107" s="38"/>
      <c r="N107" s="38"/>
      <c r="O107" s="68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137"/>
      <c r="B108" s="137"/>
      <c r="C108" s="39"/>
      <c r="D108" s="39"/>
      <c r="E108" s="39"/>
      <c r="F108" s="39"/>
      <c r="G108" s="39"/>
      <c r="H108" s="39"/>
      <c r="I108" s="38"/>
      <c r="J108" s="38"/>
      <c r="K108" s="68"/>
      <c r="L108" s="38"/>
      <c r="M108" s="38"/>
      <c r="N108" s="38"/>
      <c r="O108" s="68"/>
      <c r="P108" s="32"/>
      <c r="Q108" s="32"/>
      <c r="R108" s="32"/>
      <c r="S108" s="69" t="s">
        <v>110</v>
      </c>
      <c r="T108" s="69">
        <f t="shared" ref="T108:Y108" si="23">SUM(T7:T106)</f>
        <v>0</v>
      </c>
      <c r="U108" s="69">
        <f t="shared" si="23"/>
        <v>199700</v>
      </c>
      <c r="V108" s="69">
        <f t="shared" si="23"/>
        <v>44100</v>
      </c>
      <c r="W108" s="69">
        <f t="shared" si="23"/>
        <v>44100</v>
      </c>
      <c r="X108" s="69">
        <f t="shared" si="23"/>
        <v>90000</v>
      </c>
      <c r="Y108" s="69">
        <f t="shared" si="23"/>
        <v>377900</v>
      </c>
      <c r="Z108" s="38"/>
      <c r="AA108" s="38"/>
    </row>
    <row r="109" spans="1:31" x14ac:dyDescent="0.25">
      <c r="C109" s="39"/>
      <c r="M109" s="38"/>
    </row>
    <row r="110" spans="1:31" x14ac:dyDescent="0.25">
      <c r="T110" s="145" t="str">
        <f t="shared" ref="T110:Y110" si="24">T6</f>
        <v>Cost estimate 2024</v>
      </c>
      <c r="U110" s="145" t="str">
        <f t="shared" si="24"/>
        <v>Cost estimate 2025</v>
      </c>
      <c r="V110" s="145" t="str">
        <f t="shared" si="24"/>
        <v>Cost estimate 2026</v>
      </c>
      <c r="W110" s="145" t="str">
        <f t="shared" si="24"/>
        <v>Cost estimate 2027</v>
      </c>
      <c r="X110" s="145" t="str">
        <f t="shared" si="24"/>
        <v>Cost estimate 2028</v>
      </c>
      <c r="Y110" s="145" t="str">
        <f t="shared" si="24"/>
        <v>TotalOver5Years</v>
      </c>
      <c r="Z110" s="191">
        <f>SUM(Y111:Y133)</f>
        <v>377900</v>
      </c>
      <c r="AA110"/>
    </row>
    <row r="111" spans="1:31" x14ac:dyDescent="0.25">
      <c r="S111" s="145" t="str">
        <f>'Basic Input for Tool'!$D65</f>
        <v>Meeting</v>
      </c>
      <c r="T111" s="146">
        <f t="shared" ref="T111:Y120" si="25">SUMIF($Z$7:$Z$106,$S111,T$7:T$106)</f>
        <v>0</v>
      </c>
      <c r="U111" s="146">
        <f t="shared" si="25"/>
        <v>0</v>
      </c>
      <c r="V111" s="146">
        <f t="shared" si="25"/>
        <v>0</v>
      </c>
      <c r="W111" s="146">
        <f t="shared" si="25"/>
        <v>0</v>
      </c>
      <c r="X111" s="146">
        <f t="shared" si="25"/>
        <v>0</v>
      </c>
      <c r="Y111" s="146">
        <f t="shared" si="25"/>
        <v>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si="25"/>
        <v>0</v>
      </c>
      <c r="U112" s="146">
        <f t="shared" si="25"/>
        <v>0</v>
      </c>
      <c r="V112" s="146">
        <f t="shared" si="25"/>
        <v>0</v>
      </c>
      <c r="W112" s="146">
        <f t="shared" si="25"/>
        <v>0</v>
      </c>
      <c r="X112" s="146">
        <f t="shared" si="25"/>
        <v>0</v>
      </c>
      <c r="Y112" s="146">
        <f t="shared" si="25"/>
        <v>0</v>
      </c>
      <c r="Z112"/>
      <c r="AA112"/>
    </row>
    <row r="113" spans="1:28" x14ac:dyDescent="0.25">
      <c r="S113" s="145" t="str">
        <f>'Basic Input for Tool'!$D67</f>
        <v>Workshop</v>
      </c>
      <c r="T113" s="146">
        <f t="shared" si="25"/>
        <v>0</v>
      </c>
      <c r="U113" s="146">
        <f t="shared" si="25"/>
        <v>0</v>
      </c>
      <c r="V113" s="146">
        <f t="shared" si="25"/>
        <v>0</v>
      </c>
      <c r="W113" s="146">
        <f t="shared" si="25"/>
        <v>0</v>
      </c>
      <c r="X113" s="146">
        <f t="shared" si="25"/>
        <v>0</v>
      </c>
      <c r="Y113" s="146">
        <f t="shared" si="25"/>
        <v>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25"/>
        <v>0</v>
      </c>
      <c r="U114" s="146">
        <f t="shared" si="25"/>
        <v>199700</v>
      </c>
      <c r="V114" s="146">
        <f t="shared" si="25"/>
        <v>0</v>
      </c>
      <c r="W114" s="146">
        <f t="shared" si="25"/>
        <v>0</v>
      </c>
      <c r="X114" s="146">
        <f t="shared" si="25"/>
        <v>0</v>
      </c>
      <c r="Y114" s="146">
        <f t="shared" si="25"/>
        <v>199700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25"/>
        <v>0</v>
      </c>
      <c r="U115" s="146">
        <f t="shared" si="25"/>
        <v>0</v>
      </c>
      <c r="V115" s="146">
        <f t="shared" si="25"/>
        <v>0</v>
      </c>
      <c r="W115" s="146">
        <f t="shared" si="25"/>
        <v>0</v>
      </c>
      <c r="X115" s="146">
        <f t="shared" si="25"/>
        <v>0</v>
      </c>
      <c r="Y115" s="146">
        <f t="shared" si="25"/>
        <v>0</v>
      </c>
      <c r="Z115"/>
      <c r="AA115"/>
      <c r="AB115"/>
    </row>
    <row r="116" spans="1:28" s="37" customFormat="1" x14ac:dyDescent="0.25">
      <c r="A116" s="141"/>
      <c r="B116" s="141"/>
      <c r="C116" s="52"/>
      <c r="S116" s="145" t="str">
        <f>'Basic Input for Tool'!$D70</f>
        <v>Construction</v>
      </c>
      <c r="T116" s="146">
        <f t="shared" si="25"/>
        <v>0</v>
      </c>
      <c r="U116" s="146">
        <f t="shared" si="25"/>
        <v>0</v>
      </c>
      <c r="V116" s="146">
        <f t="shared" si="25"/>
        <v>0</v>
      </c>
      <c r="W116" s="146">
        <f t="shared" si="25"/>
        <v>0</v>
      </c>
      <c r="X116" s="146">
        <f t="shared" si="25"/>
        <v>0</v>
      </c>
      <c r="Y116" s="146">
        <f t="shared" si="25"/>
        <v>0</v>
      </c>
      <c r="Z116"/>
      <c r="AA116"/>
      <c r="AB116"/>
    </row>
    <row r="117" spans="1:28" s="37" customFormat="1" x14ac:dyDescent="0.25">
      <c r="A117" s="141"/>
      <c r="B117" s="141"/>
      <c r="C117" s="52"/>
      <c r="S117" s="145" t="str">
        <f>'Basic Input for Tool'!$D71</f>
        <v>Consultancy</v>
      </c>
      <c r="T117" s="146">
        <f t="shared" si="25"/>
        <v>0</v>
      </c>
      <c r="U117" s="146">
        <f t="shared" si="25"/>
        <v>0</v>
      </c>
      <c r="V117" s="146">
        <f t="shared" si="25"/>
        <v>0</v>
      </c>
      <c r="W117" s="146">
        <f t="shared" si="25"/>
        <v>0</v>
      </c>
      <c r="X117" s="146">
        <f t="shared" si="25"/>
        <v>0</v>
      </c>
      <c r="Y117" s="146">
        <f t="shared" si="25"/>
        <v>0</v>
      </c>
      <c r="Z117"/>
      <c r="AA117"/>
      <c r="AB117"/>
    </row>
    <row r="118" spans="1:28" s="37" customFormat="1" x14ac:dyDescent="0.25">
      <c r="A118" s="141"/>
      <c r="B118" s="141"/>
      <c r="C118" s="52"/>
      <c r="S118" s="145" t="str">
        <f>'Basic Input for Tool'!$D72</f>
        <v>Evaluation</v>
      </c>
      <c r="T118" s="146">
        <f t="shared" si="25"/>
        <v>0</v>
      </c>
      <c r="U118" s="146">
        <f t="shared" si="25"/>
        <v>0</v>
      </c>
      <c r="V118" s="146">
        <f t="shared" si="25"/>
        <v>0</v>
      </c>
      <c r="W118" s="146">
        <f t="shared" si="25"/>
        <v>0</v>
      </c>
      <c r="X118" s="146">
        <f t="shared" si="25"/>
        <v>0</v>
      </c>
      <c r="Y118" s="146">
        <f t="shared" si="25"/>
        <v>0</v>
      </c>
      <c r="Z118"/>
      <c r="AA118"/>
      <c r="AB118"/>
    </row>
    <row r="119" spans="1:28" s="37" customFormat="1" x14ac:dyDescent="0.25">
      <c r="A119" s="141"/>
      <c r="B119" s="141"/>
      <c r="C119" s="52"/>
      <c r="S119" s="145" t="str">
        <f>'Basic Input for Tool'!$D73</f>
        <v>Field visit</v>
      </c>
      <c r="T119" s="146">
        <f t="shared" si="25"/>
        <v>0</v>
      </c>
      <c r="U119" s="146">
        <f t="shared" si="25"/>
        <v>0</v>
      </c>
      <c r="V119" s="146">
        <f t="shared" si="25"/>
        <v>44100</v>
      </c>
      <c r="W119" s="146">
        <f t="shared" si="25"/>
        <v>44100</v>
      </c>
      <c r="X119" s="146">
        <f t="shared" si="25"/>
        <v>0</v>
      </c>
      <c r="Y119" s="146">
        <f t="shared" si="25"/>
        <v>88200</v>
      </c>
      <c r="Z119"/>
      <c r="AA119"/>
      <c r="AB119"/>
    </row>
    <row r="120" spans="1:28" x14ac:dyDescent="0.25">
      <c r="S120" s="145" t="str">
        <f>'Basic Input for Tool'!$D74</f>
        <v>Human resources</v>
      </c>
      <c r="T120" s="146">
        <f t="shared" si="25"/>
        <v>0</v>
      </c>
      <c r="U120" s="146">
        <f t="shared" si="25"/>
        <v>0</v>
      </c>
      <c r="V120" s="146">
        <f t="shared" si="25"/>
        <v>0</v>
      </c>
      <c r="W120" s="146">
        <f t="shared" si="25"/>
        <v>0</v>
      </c>
      <c r="X120" s="146">
        <f t="shared" si="25"/>
        <v>0</v>
      </c>
      <c r="Y120" s="146">
        <f t="shared" si="25"/>
        <v>0</v>
      </c>
      <c r="Z120"/>
      <c r="AA120"/>
    </row>
    <row r="121" spans="1:28" x14ac:dyDescent="0.25">
      <c r="S121" s="145" t="str">
        <f>'Basic Input for Tool'!$D75</f>
        <v>Infrastructure</v>
      </c>
      <c r="T121" s="146">
        <f t="shared" ref="T121:Y133" si="26">SUMIF($Z$7:$Z$106,$S121,T$7:T$106)</f>
        <v>0</v>
      </c>
      <c r="U121" s="146">
        <f t="shared" si="26"/>
        <v>0</v>
      </c>
      <c r="V121" s="146">
        <f t="shared" si="26"/>
        <v>0</v>
      </c>
      <c r="W121" s="146">
        <f t="shared" si="26"/>
        <v>0</v>
      </c>
      <c r="X121" s="146">
        <f t="shared" si="26"/>
        <v>0</v>
      </c>
      <c r="Y121" s="146">
        <f t="shared" si="26"/>
        <v>0</v>
      </c>
      <c r="Z121"/>
      <c r="AA121"/>
    </row>
    <row r="122" spans="1:28" x14ac:dyDescent="0.25">
      <c r="S122" s="145" t="str">
        <f>'Basic Input for Tool'!$D76</f>
        <v>Document reproduction/printing</v>
      </c>
      <c r="T122" s="146">
        <f t="shared" si="26"/>
        <v>0</v>
      </c>
      <c r="U122" s="146">
        <f t="shared" si="26"/>
        <v>0</v>
      </c>
      <c r="V122" s="146">
        <f t="shared" si="26"/>
        <v>0</v>
      </c>
      <c r="W122" s="146">
        <f t="shared" si="26"/>
        <v>0</v>
      </c>
      <c r="X122" s="146">
        <f t="shared" si="26"/>
        <v>0</v>
      </c>
      <c r="Y122" s="146">
        <f t="shared" si="26"/>
        <v>0</v>
      </c>
      <c r="Z122"/>
      <c r="AA122"/>
    </row>
    <row r="123" spans="1:28" x14ac:dyDescent="0.25">
      <c r="S123" s="145" t="str">
        <f>'Basic Input for Tool'!$D77</f>
        <v>Procurement</v>
      </c>
      <c r="T123" s="146">
        <f t="shared" si="26"/>
        <v>0</v>
      </c>
      <c r="U123" s="146">
        <f t="shared" si="26"/>
        <v>0</v>
      </c>
      <c r="V123" s="146">
        <f t="shared" si="26"/>
        <v>0</v>
      </c>
      <c r="W123" s="146">
        <f t="shared" si="26"/>
        <v>0</v>
      </c>
      <c r="X123" s="146">
        <f t="shared" si="26"/>
        <v>90000</v>
      </c>
      <c r="Y123" s="146">
        <f t="shared" si="26"/>
        <v>90000</v>
      </c>
      <c r="Z123"/>
      <c r="AA123"/>
    </row>
    <row r="124" spans="1:28" x14ac:dyDescent="0.25">
      <c r="S124" s="145" t="str">
        <f>'Basic Input for Tool'!$D78</f>
        <v>Services</v>
      </c>
      <c r="T124" s="146">
        <f t="shared" si="26"/>
        <v>0</v>
      </c>
      <c r="U124" s="146">
        <f t="shared" si="26"/>
        <v>0</v>
      </c>
      <c r="V124" s="146">
        <f t="shared" si="26"/>
        <v>0</v>
      </c>
      <c r="W124" s="146">
        <f t="shared" si="26"/>
        <v>0</v>
      </c>
      <c r="X124" s="146">
        <f t="shared" si="26"/>
        <v>0</v>
      </c>
      <c r="Y124" s="146">
        <f t="shared" si="26"/>
        <v>0</v>
      </c>
      <c r="Z124"/>
      <c r="AA124"/>
    </row>
    <row r="125" spans="1:28" x14ac:dyDescent="0.25">
      <c r="S125" s="145" t="str">
        <f>'Basic Input for Tool'!$D79</f>
        <v>Simulation exercises</v>
      </c>
      <c r="T125" s="146">
        <f t="shared" si="26"/>
        <v>0</v>
      </c>
      <c r="U125" s="146">
        <f t="shared" si="26"/>
        <v>0</v>
      </c>
      <c r="V125" s="146">
        <f t="shared" si="26"/>
        <v>0</v>
      </c>
      <c r="W125" s="146">
        <f t="shared" si="26"/>
        <v>0</v>
      </c>
      <c r="X125" s="146">
        <f t="shared" si="26"/>
        <v>0</v>
      </c>
      <c r="Y125" s="146">
        <f t="shared" si="26"/>
        <v>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si="26"/>
        <v>0</v>
      </c>
      <c r="U126" s="146">
        <f t="shared" si="26"/>
        <v>0</v>
      </c>
      <c r="V126" s="146">
        <f t="shared" si="26"/>
        <v>0</v>
      </c>
      <c r="W126" s="146">
        <f t="shared" si="26"/>
        <v>0</v>
      </c>
      <c r="X126" s="146">
        <f t="shared" si="26"/>
        <v>0</v>
      </c>
      <c r="Y126" s="146">
        <f t="shared" si="26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26"/>
        <v>0</v>
      </c>
      <c r="U127" s="146">
        <f t="shared" si="26"/>
        <v>0</v>
      </c>
      <c r="V127" s="146">
        <f t="shared" si="26"/>
        <v>0</v>
      </c>
      <c r="W127" s="146">
        <f t="shared" si="26"/>
        <v>0</v>
      </c>
      <c r="X127" s="146">
        <f t="shared" si="26"/>
        <v>0</v>
      </c>
      <c r="Y127" s="146">
        <f t="shared" si="26"/>
        <v>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26"/>
        <v>0</v>
      </c>
      <c r="U128" s="146">
        <f t="shared" si="26"/>
        <v>0</v>
      </c>
      <c r="V128" s="146">
        <f t="shared" si="26"/>
        <v>0</v>
      </c>
      <c r="W128" s="146">
        <f t="shared" si="26"/>
        <v>0</v>
      </c>
      <c r="X128" s="146">
        <f t="shared" si="26"/>
        <v>0</v>
      </c>
      <c r="Y128" s="146">
        <f t="shared" si="26"/>
        <v>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26"/>
        <v>0</v>
      </c>
      <c r="U129" s="146">
        <f t="shared" si="26"/>
        <v>0</v>
      </c>
      <c r="V129" s="146">
        <f t="shared" si="26"/>
        <v>0</v>
      </c>
      <c r="W129" s="146">
        <f t="shared" si="26"/>
        <v>0</v>
      </c>
      <c r="X129" s="146">
        <f t="shared" si="26"/>
        <v>0</v>
      </c>
      <c r="Y129" s="146">
        <f t="shared" si="26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26"/>
        <v>0</v>
      </c>
      <c r="U130" s="146">
        <f t="shared" si="26"/>
        <v>0</v>
      </c>
      <c r="V130" s="146">
        <f t="shared" si="26"/>
        <v>0</v>
      </c>
      <c r="W130" s="146">
        <f t="shared" si="26"/>
        <v>0</v>
      </c>
      <c r="X130" s="146">
        <f t="shared" si="26"/>
        <v>0</v>
      </c>
      <c r="Y130" s="146">
        <f t="shared" si="26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26"/>
        <v>0</v>
      </c>
      <c r="U131" s="146">
        <f t="shared" si="26"/>
        <v>0</v>
      </c>
      <c r="V131" s="146">
        <f t="shared" si="26"/>
        <v>0</v>
      </c>
      <c r="W131" s="146">
        <f t="shared" si="26"/>
        <v>0</v>
      </c>
      <c r="X131" s="146">
        <f t="shared" si="26"/>
        <v>0</v>
      </c>
      <c r="Y131" s="146">
        <f t="shared" si="26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26"/>
        <v>0</v>
      </c>
      <c r="U132" s="146">
        <f t="shared" si="26"/>
        <v>0</v>
      </c>
      <c r="V132" s="146">
        <f t="shared" si="26"/>
        <v>0</v>
      </c>
      <c r="W132" s="146">
        <f t="shared" si="26"/>
        <v>0</v>
      </c>
      <c r="X132" s="146">
        <f t="shared" si="26"/>
        <v>0</v>
      </c>
      <c r="Y132" s="146">
        <f t="shared" si="26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26"/>
        <v>0</v>
      </c>
      <c r="U133" s="146">
        <f t="shared" si="26"/>
        <v>0</v>
      </c>
      <c r="V133" s="146">
        <f t="shared" si="26"/>
        <v>0</v>
      </c>
      <c r="W133" s="146">
        <f t="shared" si="26"/>
        <v>0</v>
      </c>
      <c r="X133" s="146">
        <f t="shared" si="26"/>
        <v>0</v>
      </c>
      <c r="Y133" s="146">
        <f t="shared" si="26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27">T6</f>
        <v>Cost estimate 2024</v>
      </c>
      <c r="U136" s="145" t="str">
        <f t="shared" si="27"/>
        <v>Cost estimate 2025</v>
      </c>
      <c r="V136" s="145" t="str">
        <f t="shared" si="27"/>
        <v>Cost estimate 2026</v>
      </c>
      <c r="W136" s="145" t="str">
        <f t="shared" si="27"/>
        <v>Cost estimate 2027</v>
      </c>
      <c r="X136" s="145" t="str">
        <f t="shared" si="27"/>
        <v>Cost estimate 2028</v>
      </c>
      <c r="Y136" s="145" t="str">
        <f t="shared" si="27"/>
        <v>TotalOver5Years</v>
      </c>
      <c r="Z136" s="191">
        <f>SUM(Y137:Y146)</f>
        <v>377900</v>
      </c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 t="shared" ref="T137:Y146" si="28">SUMIF($AA$7:$AA$106,$S137,T$7:T$106)</f>
        <v>0</v>
      </c>
      <c r="U137" s="146">
        <f t="shared" si="28"/>
        <v>0</v>
      </c>
      <c r="V137" s="146">
        <f t="shared" si="28"/>
        <v>0</v>
      </c>
      <c r="W137" s="146">
        <f t="shared" si="28"/>
        <v>0</v>
      </c>
      <c r="X137" s="146">
        <f t="shared" si="28"/>
        <v>0</v>
      </c>
      <c r="Y137" s="146">
        <f t="shared" si="28"/>
        <v>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si="28"/>
        <v>0</v>
      </c>
      <c r="U138" s="146">
        <f t="shared" si="28"/>
        <v>199700</v>
      </c>
      <c r="V138" s="146">
        <f t="shared" si="28"/>
        <v>44100</v>
      </c>
      <c r="W138" s="146">
        <f t="shared" si="28"/>
        <v>44100</v>
      </c>
      <c r="X138" s="146">
        <f t="shared" si="28"/>
        <v>90000</v>
      </c>
      <c r="Y138" s="146">
        <f t="shared" si="28"/>
        <v>377900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28"/>
        <v>0</v>
      </c>
      <c r="U139" s="146">
        <f t="shared" si="28"/>
        <v>0</v>
      </c>
      <c r="V139" s="146">
        <f t="shared" si="28"/>
        <v>0</v>
      </c>
      <c r="W139" s="146">
        <f t="shared" si="28"/>
        <v>0</v>
      </c>
      <c r="X139" s="146">
        <f t="shared" si="28"/>
        <v>0</v>
      </c>
      <c r="Y139" s="146">
        <f t="shared" si="28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28"/>
        <v>0</v>
      </c>
      <c r="U140" s="146">
        <f t="shared" si="28"/>
        <v>0</v>
      </c>
      <c r="V140" s="146">
        <f t="shared" si="28"/>
        <v>0</v>
      </c>
      <c r="W140" s="146">
        <f t="shared" si="28"/>
        <v>0</v>
      </c>
      <c r="X140" s="146">
        <f t="shared" si="28"/>
        <v>0</v>
      </c>
      <c r="Y140" s="146">
        <f t="shared" si="28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28"/>
        <v>0</v>
      </c>
      <c r="U141" s="146">
        <f t="shared" si="28"/>
        <v>0</v>
      </c>
      <c r="V141" s="146">
        <f t="shared" si="28"/>
        <v>0</v>
      </c>
      <c r="W141" s="146">
        <f t="shared" si="28"/>
        <v>0</v>
      </c>
      <c r="X141" s="146">
        <f t="shared" si="28"/>
        <v>0</v>
      </c>
      <c r="Y141" s="146">
        <f t="shared" si="28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28"/>
        <v>0</v>
      </c>
      <c r="U142" s="146">
        <f t="shared" si="28"/>
        <v>0</v>
      </c>
      <c r="V142" s="146">
        <f t="shared" si="28"/>
        <v>0</v>
      </c>
      <c r="W142" s="146">
        <f t="shared" si="28"/>
        <v>0</v>
      </c>
      <c r="X142" s="146">
        <f t="shared" si="28"/>
        <v>0</v>
      </c>
      <c r="Y142" s="146">
        <f t="shared" si="28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28"/>
        <v>0</v>
      </c>
      <c r="U143" s="146">
        <f t="shared" si="28"/>
        <v>0</v>
      </c>
      <c r="V143" s="146">
        <f t="shared" si="28"/>
        <v>0</v>
      </c>
      <c r="W143" s="146">
        <f t="shared" si="28"/>
        <v>0</v>
      </c>
      <c r="X143" s="146">
        <f t="shared" si="28"/>
        <v>0</v>
      </c>
      <c r="Y143" s="146">
        <f t="shared" si="28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28"/>
        <v>0</v>
      </c>
      <c r="U144" s="146">
        <f t="shared" si="28"/>
        <v>0</v>
      </c>
      <c r="V144" s="146">
        <f t="shared" si="28"/>
        <v>0</v>
      </c>
      <c r="W144" s="146">
        <f t="shared" si="28"/>
        <v>0</v>
      </c>
      <c r="X144" s="146">
        <f t="shared" si="28"/>
        <v>0</v>
      </c>
      <c r="Y144" s="146">
        <f t="shared" si="28"/>
        <v>0</v>
      </c>
      <c r="Z144"/>
      <c r="AA144"/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28"/>
        <v>0</v>
      </c>
      <c r="U145" s="146">
        <f t="shared" si="28"/>
        <v>0</v>
      </c>
      <c r="V145" s="146">
        <f t="shared" si="28"/>
        <v>0</v>
      </c>
      <c r="W145" s="146">
        <f t="shared" si="28"/>
        <v>0</v>
      </c>
      <c r="X145" s="146">
        <f t="shared" si="28"/>
        <v>0</v>
      </c>
      <c r="Y145" s="146">
        <f t="shared" si="28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28"/>
        <v>0</v>
      </c>
      <c r="U146" s="146">
        <f t="shared" si="28"/>
        <v>0</v>
      </c>
      <c r="V146" s="146">
        <f t="shared" si="28"/>
        <v>0</v>
      </c>
      <c r="W146" s="146">
        <f t="shared" si="28"/>
        <v>0</v>
      </c>
      <c r="X146" s="146">
        <f t="shared" si="28"/>
        <v>0</v>
      </c>
      <c r="Y146" s="146">
        <f t="shared" si="28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29">T6</f>
        <v>Cost estimate 2024</v>
      </c>
      <c r="U149" s="145" t="str">
        <f t="shared" si="29"/>
        <v>Cost estimate 2025</v>
      </c>
      <c r="V149" s="145" t="str">
        <f t="shared" si="29"/>
        <v>Cost estimate 2026</v>
      </c>
      <c r="W149" s="145" t="str">
        <f t="shared" si="29"/>
        <v>Cost estimate 2027</v>
      </c>
      <c r="X149" s="145" t="str">
        <f t="shared" si="29"/>
        <v>Cost estimate 2028</v>
      </c>
      <c r="Y149" s="145" t="str">
        <f t="shared" si="29"/>
        <v>TotalOver5Years</v>
      </c>
      <c r="Z149" s="191">
        <f>SUM(Y150:Y153)</f>
        <v>377900</v>
      </c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 t="shared" ref="T150:Y153" si="30">SUMIF($H$7:$H$106,$S150,T$7:T$106)</f>
        <v>0</v>
      </c>
      <c r="U150" s="146">
        <f t="shared" si="30"/>
        <v>0</v>
      </c>
      <c r="V150" s="146">
        <f t="shared" si="30"/>
        <v>0</v>
      </c>
      <c r="W150" s="146">
        <f t="shared" si="30"/>
        <v>0</v>
      </c>
      <c r="X150" s="146">
        <f t="shared" si="30"/>
        <v>0</v>
      </c>
      <c r="Y150" s="146">
        <f t="shared" si="30"/>
        <v>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 t="shared" si="30"/>
        <v>0</v>
      </c>
      <c r="U151" s="146">
        <f t="shared" si="30"/>
        <v>199700</v>
      </c>
      <c r="V151" s="146">
        <f t="shared" si="30"/>
        <v>44100</v>
      </c>
      <c r="W151" s="146">
        <f t="shared" si="30"/>
        <v>44100</v>
      </c>
      <c r="X151" s="146">
        <f t="shared" si="30"/>
        <v>90000</v>
      </c>
      <c r="Y151" s="146">
        <f t="shared" si="30"/>
        <v>377900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 t="shared" si="30"/>
        <v>0</v>
      </c>
      <c r="U152" s="146">
        <f t="shared" si="30"/>
        <v>0</v>
      </c>
      <c r="V152" s="146">
        <f t="shared" si="30"/>
        <v>0</v>
      </c>
      <c r="W152" s="146">
        <f t="shared" si="30"/>
        <v>0</v>
      </c>
      <c r="X152" s="146">
        <f t="shared" si="30"/>
        <v>0</v>
      </c>
      <c r="Y152" s="146">
        <f t="shared" si="30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 t="shared" si="30"/>
        <v>0</v>
      </c>
      <c r="U153" s="146">
        <f t="shared" si="30"/>
        <v>0</v>
      </c>
      <c r="V153" s="146">
        <f t="shared" si="30"/>
        <v>0</v>
      </c>
      <c r="W153" s="146">
        <f t="shared" si="30"/>
        <v>0</v>
      </c>
      <c r="X153" s="146">
        <f t="shared" si="30"/>
        <v>0</v>
      </c>
      <c r="Y153" s="146">
        <f t="shared" si="30"/>
        <v>0</v>
      </c>
      <c r="Z153"/>
      <c r="AA153"/>
      <c r="AB153"/>
    </row>
    <row r="154" spans="1:28" s="37" customFormat="1" x14ac:dyDescent="0.25">
      <c r="A154" s="141"/>
      <c r="B154" s="141"/>
      <c r="C154" s="52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31">T6</f>
        <v>Cost estimate 2024</v>
      </c>
      <c r="U156" s="145" t="str">
        <f t="shared" si="31"/>
        <v>Cost estimate 2025</v>
      </c>
      <c r="V156" s="145" t="str">
        <f t="shared" si="31"/>
        <v>Cost estimate 2026</v>
      </c>
      <c r="W156" s="145" t="str">
        <f t="shared" si="31"/>
        <v>Cost estimate 2027</v>
      </c>
      <c r="X156" s="145" t="str">
        <f t="shared" si="31"/>
        <v>Cost estimate 2028</v>
      </c>
      <c r="Y156" s="145" t="str">
        <f t="shared" si="31"/>
        <v>TotalOver5Years</v>
      </c>
      <c r="Z156" s="191">
        <f>SUM(Y157:Y179)</f>
        <v>377900</v>
      </c>
      <c r="AA156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 t="shared" ref="T157:Y166" si="32">SUMIF($G$7:$G$106,$S157,T$7:T$106)</f>
        <v>0</v>
      </c>
      <c r="U157" s="146">
        <f t="shared" si="32"/>
        <v>0</v>
      </c>
      <c r="V157" s="146">
        <f t="shared" si="32"/>
        <v>0</v>
      </c>
      <c r="W157" s="146">
        <f t="shared" si="32"/>
        <v>0</v>
      </c>
      <c r="X157" s="146">
        <f t="shared" si="32"/>
        <v>0</v>
      </c>
      <c r="Y157" s="146">
        <f t="shared" si="32"/>
        <v>0</v>
      </c>
      <c r="Z157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si="32"/>
        <v>0</v>
      </c>
      <c r="U158" s="146">
        <f t="shared" si="32"/>
        <v>199700</v>
      </c>
      <c r="V158" s="146">
        <f t="shared" si="32"/>
        <v>44100</v>
      </c>
      <c r="W158" s="146">
        <f t="shared" si="32"/>
        <v>44100</v>
      </c>
      <c r="X158" s="146">
        <f t="shared" si="32"/>
        <v>90000</v>
      </c>
      <c r="Y158" s="146">
        <f t="shared" si="32"/>
        <v>377900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32"/>
        <v>0</v>
      </c>
      <c r="U159" s="146">
        <f t="shared" si="32"/>
        <v>0</v>
      </c>
      <c r="V159" s="146">
        <f t="shared" si="32"/>
        <v>0</v>
      </c>
      <c r="W159" s="146">
        <f t="shared" si="32"/>
        <v>0</v>
      </c>
      <c r="X159" s="146">
        <f t="shared" si="32"/>
        <v>0</v>
      </c>
      <c r="Y159" s="146">
        <f t="shared" si="32"/>
        <v>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32"/>
        <v>0</v>
      </c>
      <c r="U160" s="146">
        <f t="shared" si="32"/>
        <v>0</v>
      </c>
      <c r="V160" s="146">
        <f t="shared" si="32"/>
        <v>0</v>
      </c>
      <c r="W160" s="146">
        <f t="shared" si="32"/>
        <v>0</v>
      </c>
      <c r="X160" s="146">
        <f t="shared" si="32"/>
        <v>0</v>
      </c>
      <c r="Y160" s="146">
        <f t="shared" si="32"/>
        <v>0</v>
      </c>
      <c r="Z160"/>
      <c r="AA160"/>
    </row>
    <row r="161" spans="19:25" customFormat="1" x14ac:dyDescent="0.25">
      <c r="S161" s="145" t="str">
        <f>'Basic Input for Tool'!$E$69</f>
        <v>Other 2</v>
      </c>
      <c r="T161" s="146">
        <f t="shared" si="32"/>
        <v>0</v>
      </c>
      <c r="U161" s="146">
        <f t="shared" si="32"/>
        <v>0</v>
      </c>
      <c r="V161" s="146">
        <f t="shared" si="32"/>
        <v>0</v>
      </c>
      <c r="W161" s="146">
        <f t="shared" si="32"/>
        <v>0</v>
      </c>
      <c r="X161" s="146">
        <f t="shared" si="32"/>
        <v>0</v>
      </c>
      <c r="Y161" s="146">
        <f t="shared" si="32"/>
        <v>0</v>
      </c>
    </row>
    <row r="162" spans="19:25" customFormat="1" x14ac:dyDescent="0.25">
      <c r="S162" s="145" t="str">
        <f>'Basic Input for Tool'!$E$70</f>
        <v>Other 3</v>
      </c>
      <c r="T162" s="146">
        <f t="shared" si="32"/>
        <v>0</v>
      </c>
      <c r="U162" s="146">
        <f t="shared" si="32"/>
        <v>0</v>
      </c>
      <c r="V162" s="146">
        <f t="shared" si="32"/>
        <v>0</v>
      </c>
      <c r="W162" s="146">
        <f t="shared" si="32"/>
        <v>0</v>
      </c>
      <c r="X162" s="146">
        <f t="shared" si="32"/>
        <v>0</v>
      </c>
      <c r="Y162" s="146">
        <f t="shared" si="32"/>
        <v>0</v>
      </c>
    </row>
    <row r="163" spans="19:25" customFormat="1" x14ac:dyDescent="0.25">
      <c r="S163" s="145" t="str">
        <f>'Basic Input for Tool'!$E$71</f>
        <v>Other 4</v>
      </c>
      <c r="T163" s="146">
        <f t="shared" si="32"/>
        <v>0</v>
      </c>
      <c r="U163" s="146">
        <f t="shared" si="32"/>
        <v>0</v>
      </c>
      <c r="V163" s="146">
        <f t="shared" si="32"/>
        <v>0</v>
      </c>
      <c r="W163" s="146">
        <f t="shared" si="32"/>
        <v>0</v>
      </c>
      <c r="X163" s="146">
        <f t="shared" si="32"/>
        <v>0</v>
      </c>
      <c r="Y163" s="146">
        <f t="shared" si="32"/>
        <v>0</v>
      </c>
    </row>
    <row r="164" spans="19:25" customFormat="1" x14ac:dyDescent="0.25">
      <c r="S164" s="145" t="str">
        <f>'Basic Input for Tool'!$E$72</f>
        <v>Other 5</v>
      </c>
      <c r="T164" s="146">
        <f t="shared" si="32"/>
        <v>0</v>
      </c>
      <c r="U164" s="146">
        <f t="shared" si="32"/>
        <v>0</v>
      </c>
      <c r="V164" s="146">
        <f t="shared" si="32"/>
        <v>0</v>
      </c>
      <c r="W164" s="146">
        <f t="shared" si="32"/>
        <v>0</v>
      </c>
      <c r="X164" s="146">
        <f t="shared" si="32"/>
        <v>0</v>
      </c>
      <c r="Y164" s="146">
        <f t="shared" si="32"/>
        <v>0</v>
      </c>
    </row>
    <row r="165" spans="19:25" customFormat="1" x14ac:dyDescent="0.25">
      <c r="S165" s="145" t="str">
        <f>'Basic Input for Tool'!$E$73</f>
        <v>Other 6</v>
      </c>
      <c r="T165" s="146">
        <f t="shared" si="32"/>
        <v>0</v>
      </c>
      <c r="U165" s="146">
        <f t="shared" si="32"/>
        <v>0</v>
      </c>
      <c r="V165" s="146">
        <f t="shared" si="32"/>
        <v>0</v>
      </c>
      <c r="W165" s="146">
        <f t="shared" si="32"/>
        <v>0</v>
      </c>
      <c r="X165" s="146">
        <f t="shared" si="32"/>
        <v>0</v>
      </c>
      <c r="Y165" s="146">
        <f t="shared" si="32"/>
        <v>0</v>
      </c>
    </row>
    <row r="166" spans="19:25" customFormat="1" x14ac:dyDescent="0.25">
      <c r="S166" s="145" t="str">
        <f>'Basic Input for Tool'!$E74</f>
        <v>Other 7</v>
      </c>
      <c r="T166" s="146">
        <f t="shared" si="32"/>
        <v>0</v>
      </c>
      <c r="U166" s="146">
        <f t="shared" si="32"/>
        <v>0</v>
      </c>
      <c r="V166" s="146">
        <f t="shared" si="32"/>
        <v>0</v>
      </c>
      <c r="W166" s="146">
        <f t="shared" si="32"/>
        <v>0</v>
      </c>
      <c r="X166" s="146">
        <f t="shared" si="32"/>
        <v>0</v>
      </c>
      <c r="Y166" s="146">
        <f t="shared" si="32"/>
        <v>0</v>
      </c>
    </row>
    <row r="167" spans="19:25" customFormat="1" x14ac:dyDescent="0.25">
      <c r="S167" s="145" t="str">
        <f>'Basic Input for Tool'!$E75</f>
        <v>Other 8</v>
      </c>
      <c r="T167" s="146">
        <f t="shared" ref="T167:Y179" si="33">SUMIF($G$7:$G$106,$S167,T$7:T$106)</f>
        <v>0</v>
      </c>
      <c r="U167" s="146">
        <f t="shared" si="33"/>
        <v>0</v>
      </c>
      <c r="V167" s="146">
        <f t="shared" si="33"/>
        <v>0</v>
      </c>
      <c r="W167" s="146">
        <f t="shared" si="33"/>
        <v>0</v>
      </c>
      <c r="X167" s="146">
        <f t="shared" si="33"/>
        <v>0</v>
      </c>
      <c r="Y167" s="146">
        <f t="shared" si="33"/>
        <v>0</v>
      </c>
    </row>
    <row r="168" spans="19:25" customFormat="1" x14ac:dyDescent="0.25">
      <c r="S168" s="145" t="str">
        <f>'Basic Input for Tool'!$E76</f>
        <v>Other 9</v>
      </c>
      <c r="T168" s="146">
        <f t="shared" si="33"/>
        <v>0</v>
      </c>
      <c r="U168" s="146">
        <f t="shared" si="33"/>
        <v>0</v>
      </c>
      <c r="V168" s="146">
        <f t="shared" si="33"/>
        <v>0</v>
      </c>
      <c r="W168" s="146">
        <f t="shared" si="33"/>
        <v>0</v>
      </c>
      <c r="X168" s="146">
        <f t="shared" si="33"/>
        <v>0</v>
      </c>
      <c r="Y168" s="146">
        <f t="shared" si="33"/>
        <v>0</v>
      </c>
    </row>
    <row r="169" spans="19:25" customFormat="1" x14ac:dyDescent="0.25">
      <c r="S169" s="145" t="str">
        <f>'Basic Input for Tool'!$E77</f>
        <v>Other 10</v>
      </c>
      <c r="T169" s="146">
        <f t="shared" si="33"/>
        <v>0</v>
      </c>
      <c r="U169" s="146">
        <f t="shared" si="33"/>
        <v>0</v>
      </c>
      <c r="V169" s="146">
        <f t="shared" si="33"/>
        <v>0</v>
      </c>
      <c r="W169" s="146">
        <f t="shared" si="33"/>
        <v>0</v>
      </c>
      <c r="X169" s="146">
        <f t="shared" si="33"/>
        <v>0</v>
      </c>
      <c r="Y169" s="146">
        <f t="shared" si="33"/>
        <v>0</v>
      </c>
    </row>
    <row r="170" spans="19:25" customFormat="1" x14ac:dyDescent="0.25">
      <c r="S170" s="145" t="str">
        <f>'Basic Input for Tool'!$E78</f>
        <v>Other 11</v>
      </c>
      <c r="T170" s="146">
        <f t="shared" si="33"/>
        <v>0</v>
      </c>
      <c r="U170" s="146">
        <f t="shared" si="33"/>
        <v>0</v>
      </c>
      <c r="V170" s="146">
        <f t="shared" si="33"/>
        <v>0</v>
      </c>
      <c r="W170" s="146">
        <f t="shared" si="33"/>
        <v>0</v>
      </c>
      <c r="X170" s="146">
        <f t="shared" si="33"/>
        <v>0</v>
      </c>
      <c r="Y170" s="146">
        <f t="shared" si="33"/>
        <v>0</v>
      </c>
    </row>
    <row r="171" spans="19:25" customFormat="1" x14ac:dyDescent="0.25">
      <c r="S171" s="145" t="str">
        <f>'Basic Input for Tool'!$E79</f>
        <v>Other 12</v>
      </c>
      <c r="T171" s="146">
        <f t="shared" si="33"/>
        <v>0</v>
      </c>
      <c r="U171" s="146">
        <f t="shared" si="33"/>
        <v>0</v>
      </c>
      <c r="V171" s="146">
        <f t="shared" si="33"/>
        <v>0</v>
      </c>
      <c r="W171" s="146">
        <f t="shared" si="33"/>
        <v>0</v>
      </c>
      <c r="X171" s="146">
        <f t="shared" si="33"/>
        <v>0</v>
      </c>
      <c r="Y171" s="146">
        <f t="shared" si="33"/>
        <v>0</v>
      </c>
    </row>
    <row r="172" spans="19:25" customFormat="1" x14ac:dyDescent="0.25">
      <c r="S172" s="145" t="str">
        <f>'Basic Input for Tool'!$E80</f>
        <v>Other 13</v>
      </c>
      <c r="T172" s="146">
        <f t="shared" si="33"/>
        <v>0</v>
      </c>
      <c r="U172" s="146">
        <f t="shared" si="33"/>
        <v>0</v>
      </c>
      <c r="V172" s="146">
        <f t="shared" si="33"/>
        <v>0</v>
      </c>
      <c r="W172" s="146">
        <f t="shared" si="33"/>
        <v>0</v>
      </c>
      <c r="X172" s="146">
        <f t="shared" si="33"/>
        <v>0</v>
      </c>
      <c r="Y172" s="146">
        <f t="shared" si="33"/>
        <v>0</v>
      </c>
    </row>
    <row r="173" spans="19:25" customFormat="1" x14ac:dyDescent="0.25">
      <c r="S173" s="145" t="str">
        <f>'Basic Input for Tool'!$E81</f>
        <v>Other 14</v>
      </c>
      <c r="T173" s="146">
        <f t="shared" si="33"/>
        <v>0</v>
      </c>
      <c r="U173" s="146">
        <f t="shared" si="33"/>
        <v>0</v>
      </c>
      <c r="V173" s="146">
        <f t="shared" si="33"/>
        <v>0</v>
      </c>
      <c r="W173" s="146">
        <f t="shared" si="33"/>
        <v>0</v>
      </c>
      <c r="X173" s="146">
        <f t="shared" si="33"/>
        <v>0</v>
      </c>
      <c r="Y173" s="146">
        <f t="shared" si="33"/>
        <v>0</v>
      </c>
    </row>
    <row r="174" spans="19:25" customFormat="1" x14ac:dyDescent="0.25">
      <c r="S174" s="145" t="str">
        <f>'Basic Input for Tool'!$E82</f>
        <v>Other 15</v>
      </c>
      <c r="T174" s="146">
        <f t="shared" si="33"/>
        <v>0</v>
      </c>
      <c r="U174" s="146">
        <f t="shared" si="33"/>
        <v>0</v>
      </c>
      <c r="V174" s="146">
        <f t="shared" si="33"/>
        <v>0</v>
      </c>
      <c r="W174" s="146">
        <f t="shared" si="33"/>
        <v>0</v>
      </c>
      <c r="X174" s="146">
        <f t="shared" si="33"/>
        <v>0</v>
      </c>
      <c r="Y174" s="146">
        <f t="shared" si="33"/>
        <v>0</v>
      </c>
    </row>
    <row r="175" spans="19:25" customFormat="1" x14ac:dyDescent="0.25">
      <c r="S175" s="145" t="str">
        <f>'Basic Input for Tool'!$E83</f>
        <v>Other 16</v>
      </c>
      <c r="T175" s="146">
        <f t="shared" si="33"/>
        <v>0</v>
      </c>
      <c r="U175" s="146">
        <f t="shared" si="33"/>
        <v>0</v>
      </c>
      <c r="V175" s="146">
        <f t="shared" si="33"/>
        <v>0</v>
      </c>
      <c r="W175" s="146">
        <f t="shared" si="33"/>
        <v>0</v>
      </c>
      <c r="X175" s="146">
        <f t="shared" si="33"/>
        <v>0</v>
      </c>
      <c r="Y175" s="146">
        <f t="shared" si="33"/>
        <v>0</v>
      </c>
    </row>
    <row r="176" spans="19:25" customFormat="1" x14ac:dyDescent="0.25">
      <c r="S176" s="145" t="str">
        <f>'Basic Input for Tool'!$E84</f>
        <v>Other 17</v>
      </c>
      <c r="T176" s="146">
        <f t="shared" si="33"/>
        <v>0</v>
      </c>
      <c r="U176" s="146">
        <f t="shared" si="33"/>
        <v>0</v>
      </c>
      <c r="V176" s="146">
        <f t="shared" si="33"/>
        <v>0</v>
      </c>
      <c r="W176" s="146">
        <f t="shared" si="33"/>
        <v>0</v>
      </c>
      <c r="X176" s="146">
        <f t="shared" si="33"/>
        <v>0</v>
      </c>
      <c r="Y176" s="146">
        <f t="shared" si="33"/>
        <v>0</v>
      </c>
    </row>
    <row r="177" spans="18:26" customFormat="1" x14ac:dyDescent="0.25">
      <c r="S177" s="145" t="str">
        <f>'Basic Input for Tool'!$E85</f>
        <v>Other 18</v>
      </c>
      <c r="T177" s="146">
        <f t="shared" si="33"/>
        <v>0</v>
      </c>
      <c r="U177" s="146">
        <f t="shared" si="33"/>
        <v>0</v>
      </c>
      <c r="V177" s="146">
        <f t="shared" si="33"/>
        <v>0</v>
      </c>
      <c r="W177" s="146">
        <f t="shared" si="33"/>
        <v>0</v>
      </c>
      <c r="X177" s="146">
        <f t="shared" si="33"/>
        <v>0</v>
      </c>
      <c r="Y177" s="146">
        <f t="shared" si="33"/>
        <v>0</v>
      </c>
    </row>
    <row r="178" spans="18:26" customFormat="1" x14ac:dyDescent="0.25">
      <c r="S178" s="145" t="str">
        <f>'Basic Input for Tool'!$E86</f>
        <v>Other 19</v>
      </c>
      <c r="T178" s="146">
        <f t="shared" si="33"/>
        <v>0</v>
      </c>
      <c r="U178" s="146">
        <f t="shared" si="33"/>
        <v>0</v>
      </c>
      <c r="V178" s="146">
        <f t="shared" si="33"/>
        <v>0</v>
      </c>
      <c r="W178" s="146">
        <f t="shared" si="33"/>
        <v>0</v>
      </c>
      <c r="X178" s="146">
        <f t="shared" si="33"/>
        <v>0</v>
      </c>
      <c r="Y178" s="146">
        <f t="shared" si="33"/>
        <v>0</v>
      </c>
    </row>
    <row r="179" spans="18:26" customFormat="1" x14ac:dyDescent="0.25">
      <c r="S179" s="145" t="str">
        <f>'Basic Input for Tool'!$E87</f>
        <v>Other 20</v>
      </c>
      <c r="T179" s="146">
        <f t="shared" si="33"/>
        <v>0</v>
      </c>
      <c r="U179" s="146">
        <f t="shared" si="33"/>
        <v>0</v>
      </c>
      <c r="V179" s="146">
        <f t="shared" si="33"/>
        <v>0</v>
      </c>
      <c r="W179" s="146">
        <f t="shared" si="33"/>
        <v>0</v>
      </c>
      <c r="X179" s="146">
        <f t="shared" si="33"/>
        <v>0</v>
      </c>
      <c r="Y179" s="146">
        <f t="shared" si="33"/>
        <v>0</v>
      </c>
    </row>
    <row r="180" spans="18:26" customFormat="1" ht="15" x14ac:dyDescent="0.25"/>
    <row r="181" spans="18:26" customFormat="1" ht="15" x14ac:dyDescent="0.25"/>
    <row r="182" spans="18:26" customFormat="1" x14ac:dyDescent="0.25">
      <c r="R182" s="37"/>
      <c r="S182" s="37"/>
      <c r="T182" s="145" t="str">
        <f>T6</f>
        <v>Cost estimate 2024</v>
      </c>
      <c r="U182" s="145" t="str">
        <f t="shared" ref="U182:Y182" si="34">U6</f>
        <v>Cost estimate 2025</v>
      </c>
      <c r="V182" s="145" t="str">
        <f t="shared" si="34"/>
        <v>Cost estimate 2026</v>
      </c>
      <c r="W182" s="145" t="str">
        <f t="shared" si="34"/>
        <v>Cost estimate 2027</v>
      </c>
      <c r="X182" s="145" t="str">
        <f t="shared" si="34"/>
        <v>Cost estimate 2028</v>
      </c>
      <c r="Y182" s="145" t="str">
        <f t="shared" si="34"/>
        <v>TotalOver5Years</v>
      </c>
      <c r="Z182" s="191">
        <f>SUM(Y183:Y184)</f>
        <v>377900</v>
      </c>
    </row>
    <row r="183" spans="18:26" customFormat="1" x14ac:dyDescent="0.25">
      <c r="R183" s="37" t="s">
        <v>720</v>
      </c>
      <c r="S183" s="145" t="s">
        <v>708</v>
      </c>
      <c r="T183" s="146">
        <f>SUM(SUMIFS(T$7:T$106,$L7:$L106,{"yes","y","funded"}))</f>
        <v>0</v>
      </c>
      <c r="U183" s="146">
        <f>SUM(SUMIFS(U$7:U$106,$L7:$L106,{"yes","y","funded"}))</f>
        <v>0</v>
      </c>
      <c r="V183" s="146">
        <f>SUM(SUMIFS(V$7:V$106,$L7:$L106,{"yes","y","funded"}))</f>
        <v>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0</v>
      </c>
    </row>
    <row r="184" spans="18:26" customFormat="1" x14ac:dyDescent="0.25">
      <c r="R184" s="37" t="s">
        <v>721</v>
      </c>
      <c r="S184" s="145" t="s">
        <v>709</v>
      </c>
      <c r="T184" s="146">
        <f>SUM(SUMIFS(T$7:T$106,$L7:$L106,{"no","n","not funded"}))</f>
        <v>0</v>
      </c>
      <c r="U184" s="146">
        <f>SUM(SUMIFS(U$7:U$106,$L7:$L106,{"no","n","not funded"}))</f>
        <v>199700</v>
      </c>
      <c r="V184" s="146">
        <f>SUM(SUMIFS(V$7:V$106,$L7:$L106,{"no","n","not funded"}))</f>
        <v>44100</v>
      </c>
      <c r="W184" s="146">
        <f>SUM(SUMIFS(W$7:W$106,$L7:$L106,{"no","n","not funded"}))</f>
        <v>44100</v>
      </c>
      <c r="X184" s="146">
        <f>SUM(SUMIFS(X$7:X$106,$L7:$L106,{"no","n","not funded"}))</f>
        <v>90000</v>
      </c>
      <c r="Y184" s="146">
        <f>SUM(SUMIFS(Y$7:Y$106,$L7:$L106,{"no","n","not funded"}))</f>
        <v>377900</v>
      </c>
    </row>
    <row r="185" spans="18:26" customFormat="1" ht="15" x14ac:dyDescent="0.25"/>
    <row r="186" spans="18:26" customFormat="1" ht="15" x14ac:dyDescent="0.25"/>
    <row r="187" spans="18:26" customFormat="1" ht="15" x14ac:dyDescent="0.25"/>
    <row r="188" spans="18:26" customFormat="1" ht="15" x14ac:dyDescent="0.25"/>
    <row r="189" spans="18:26" customFormat="1" ht="15" x14ac:dyDescent="0.25"/>
    <row r="190" spans="18:26" customFormat="1" ht="15" x14ac:dyDescent="0.25"/>
    <row r="191" spans="18:26" customFormat="1" ht="15" x14ac:dyDescent="0.25"/>
    <row r="192" spans="18:26" x14ac:dyDescent="0.25">
      <c r="R192"/>
      <c r="S192"/>
      <c r="T192"/>
      <c r="U192"/>
      <c r="V192"/>
      <c r="W192"/>
      <c r="X192"/>
      <c r="Y192"/>
      <c r="Z192"/>
    </row>
    <row r="193" spans="18:26" x14ac:dyDescent="0.25">
      <c r="R193"/>
      <c r="S193"/>
      <c r="T193"/>
      <c r="U193"/>
      <c r="V193"/>
      <c r="W193"/>
      <c r="X193"/>
      <c r="Y193"/>
      <c r="Z193"/>
    </row>
    <row r="194" spans="18:26" x14ac:dyDescent="0.25">
      <c r="R194"/>
      <c r="S194"/>
      <c r="T194"/>
      <c r="U194"/>
      <c r="V194"/>
      <c r="W194"/>
      <c r="X194"/>
      <c r="Y194"/>
      <c r="Z194"/>
    </row>
  </sheetData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0500-000000000000}"/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4">
    <tabColor theme="6" tint="0.59999389629810485"/>
  </sheetPr>
  <dimension ref="A1:XFC208"/>
  <sheetViews>
    <sheetView topLeftCell="K3" zoomScaleNormal="100" workbookViewId="0">
      <selection activeCell="R9" sqref="R9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customWidth="1"/>
    <col min="15" max="19" width="6.42578125" style="37" customWidth="1"/>
    <col min="20" max="24" width="18.85546875" style="37" customWidth="1"/>
    <col min="25" max="25" width="16.5703125" style="37" customWidth="1"/>
    <col min="26" max="26" width="14.5703125" style="37" customWidth="1"/>
    <col min="27" max="27" width="14.5703125" style="37" bestFit="1" customWidth="1"/>
    <col min="28" max="28" width="14.42578125" customWidth="1"/>
    <col min="29" max="29" width="12.140625" customWidth="1"/>
    <col min="30" max="30" width="16.5703125" customWidth="1"/>
    <col min="31" max="31" width="14.42578125" customWidth="1"/>
  </cols>
  <sheetData>
    <row r="1" spans="1:193 16371:16383" x14ac:dyDescent="0.25">
      <c r="A1" s="136" t="str">
        <f>IF(ISNA(VLOOKUP(CountryName,CountriesCodes,2,FALSE))=TRUE,"",VLOOKUP(CountryName,CountriesCodes,2,FALSE)&amp; "AMR")</f>
        <v>ETH AMR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</row>
    <row r="5" spans="1:193 16371:16383" ht="46.5" x14ac:dyDescent="0.25">
      <c r="A5" s="139"/>
      <c r="B5" s="40" t="s">
        <v>598</v>
      </c>
      <c r="C5" s="41" t="s">
        <v>755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3</v>
      </c>
      <c r="AH6">
        <f>COUNTA($N7:$N106)</f>
        <v>3</v>
      </c>
    </row>
    <row r="7" spans="1:193 16371:16383" x14ac:dyDescent="0.25">
      <c r="A7" s="143"/>
      <c r="B7" s="48"/>
      <c r="C7" s="48"/>
      <c r="D7" s="48"/>
      <c r="E7" s="48"/>
      <c r="F7" s="48" t="s">
        <v>796</v>
      </c>
      <c r="G7" s="48" t="s">
        <v>781</v>
      </c>
      <c r="H7" s="48" t="s">
        <v>550</v>
      </c>
      <c r="I7" s="48" t="s">
        <v>797</v>
      </c>
      <c r="J7" s="48"/>
      <c r="K7" s="48"/>
      <c r="L7" s="48" t="s">
        <v>791</v>
      </c>
      <c r="M7" s="48" t="s">
        <v>786</v>
      </c>
      <c r="N7" s="205">
        <f>(((($AN7-$AO7)*$AP7*$AQ7+$AO7*($AP7+ExtraDaysFar)*$AR7)+($AS7*$AP7)+($AT7+$AU7)*$AP7*$AN7+$AV7*$AN7))+($AW7*$AZ7*$AX7+$AW7*$BA7*$AZ7+$AY7+$AN7*$BB7)+$BC7*$AP7+$BH7+$BI7</f>
        <v>154150</v>
      </c>
      <c r="O7" s="50"/>
      <c r="P7" s="50"/>
      <c r="Q7" s="50">
        <v>1</v>
      </c>
      <c r="R7" s="50"/>
      <c r="S7" s="50"/>
      <c r="T7" s="51">
        <f t="shared" ref="T7:X30" si="1">IF($N7="Pending",0,$N7*O7)</f>
        <v>0</v>
      </c>
      <c r="U7" s="51">
        <f t="shared" si="1"/>
        <v>0</v>
      </c>
      <c r="V7" s="51">
        <f t="shared" si="1"/>
        <v>154150</v>
      </c>
      <c r="W7" s="51">
        <f t="shared" si="1"/>
        <v>0</v>
      </c>
      <c r="X7" s="51">
        <f t="shared" si="1"/>
        <v>0</v>
      </c>
      <c r="Y7" s="51">
        <f t="shared" ref="Y7:Y58" si="2">SUM(T7:X7)</f>
        <v>154150</v>
      </c>
      <c r="Z7" s="49" t="s">
        <v>666</v>
      </c>
      <c r="AA7" s="49" t="s">
        <v>592</v>
      </c>
      <c r="AB7" s="15"/>
      <c r="AC7" s="15"/>
      <c r="AD7" s="15"/>
      <c r="AE7" s="15"/>
      <c r="AL7" t="s">
        <v>666</v>
      </c>
      <c r="AN7">
        <v>15</v>
      </c>
      <c r="AO7">
        <v>15</v>
      </c>
      <c r="AP7">
        <v>5</v>
      </c>
      <c r="AQ7">
        <v>0</v>
      </c>
      <c r="AR7">
        <v>1480</v>
      </c>
      <c r="AS7">
        <v>3500</v>
      </c>
      <c r="AT7">
        <v>250</v>
      </c>
      <c r="AU7">
        <v>80</v>
      </c>
      <c r="AV7">
        <v>60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 t="s">
        <v>550</v>
      </c>
      <c r="BE7" t="s">
        <v>592</v>
      </c>
      <c r="BF7" t="s">
        <v>666</v>
      </c>
      <c r="BG7" t="s">
        <v>781</v>
      </c>
      <c r="BH7">
        <v>0</v>
      </c>
      <c r="BI7">
        <v>0</v>
      </c>
    </row>
    <row r="8" spans="1:193 16371:16383" ht="31.5" x14ac:dyDescent="0.25">
      <c r="A8" s="143"/>
      <c r="B8" s="48"/>
      <c r="C8" s="48"/>
      <c r="D8" s="48"/>
      <c r="E8" s="48"/>
      <c r="F8" s="48" t="s">
        <v>798</v>
      </c>
      <c r="G8" s="48" t="s">
        <v>781</v>
      </c>
      <c r="H8" s="48" t="s">
        <v>550</v>
      </c>
      <c r="I8" s="48" t="s">
        <v>797</v>
      </c>
      <c r="J8" s="48"/>
      <c r="K8" s="48"/>
      <c r="L8" s="48" t="s">
        <v>791</v>
      </c>
      <c r="M8" s="48" t="s">
        <v>786</v>
      </c>
      <c r="N8" s="207">
        <v>6000</v>
      </c>
      <c r="O8" s="50"/>
      <c r="P8" s="50">
        <v>1</v>
      </c>
      <c r="Q8" s="50"/>
      <c r="R8" s="50"/>
      <c r="S8" s="50"/>
      <c r="T8" s="51">
        <f t="shared" si="1"/>
        <v>0</v>
      </c>
      <c r="U8" s="51">
        <f t="shared" si="1"/>
        <v>6000</v>
      </c>
      <c r="V8" s="51">
        <f t="shared" si="1"/>
        <v>0</v>
      </c>
      <c r="W8" s="51">
        <f t="shared" si="1"/>
        <v>0</v>
      </c>
      <c r="X8" s="51">
        <f t="shared" si="1"/>
        <v>0</v>
      </c>
      <c r="Y8" s="51">
        <f t="shared" si="2"/>
        <v>6000</v>
      </c>
      <c r="Z8" s="49" t="s">
        <v>540</v>
      </c>
      <c r="AA8" s="49" t="s">
        <v>592</v>
      </c>
      <c r="AB8" s="15"/>
      <c r="AC8" s="15"/>
      <c r="AD8" s="15"/>
      <c r="AE8" s="15"/>
      <c r="AL8" t="s">
        <v>673</v>
      </c>
      <c r="EG8" t="s">
        <v>800</v>
      </c>
      <c r="EH8">
        <v>2</v>
      </c>
      <c r="EI8">
        <v>3000</v>
      </c>
      <c r="EJ8">
        <v>6000</v>
      </c>
      <c r="EK8" t="s">
        <v>795</v>
      </c>
      <c r="EL8">
        <v>0</v>
      </c>
      <c r="EM8">
        <v>0</v>
      </c>
      <c r="EN8">
        <v>0</v>
      </c>
      <c r="EO8" t="s">
        <v>795</v>
      </c>
      <c r="EP8">
        <v>0</v>
      </c>
      <c r="EQ8">
        <v>0</v>
      </c>
      <c r="ER8">
        <v>0</v>
      </c>
      <c r="ES8" t="s">
        <v>795</v>
      </c>
      <c r="ET8">
        <v>0</v>
      </c>
      <c r="EU8">
        <v>0</v>
      </c>
      <c r="EV8">
        <v>0</v>
      </c>
      <c r="EW8" t="s">
        <v>795</v>
      </c>
      <c r="EX8">
        <v>0</v>
      </c>
      <c r="EY8">
        <v>0</v>
      </c>
      <c r="EZ8">
        <v>0</v>
      </c>
      <c r="FA8" t="s">
        <v>795</v>
      </c>
      <c r="FB8">
        <v>0</v>
      </c>
      <c r="FC8">
        <v>0</v>
      </c>
      <c r="FD8">
        <v>0</v>
      </c>
      <c r="FE8" t="s">
        <v>795</v>
      </c>
      <c r="FF8">
        <v>0</v>
      </c>
      <c r="FG8">
        <v>0</v>
      </c>
      <c r="FH8">
        <v>0</v>
      </c>
      <c r="FI8" t="s">
        <v>795</v>
      </c>
      <c r="FJ8">
        <v>0</v>
      </c>
      <c r="FK8">
        <v>0</v>
      </c>
      <c r="FL8">
        <v>0</v>
      </c>
      <c r="FM8" t="s">
        <v>795</v>
      </c>
      <c r="FN8">
        <v>0</v>
      </c>
      <c r="FO8">
        <v>0</v>
      </c>
      <c r="FP8">
        <v>0</v>
      </c>
      <c r="FQ8" t="s">
        <v>795</v>
      </c>
      <c r="FR8">
        <v>0</v>
      </c>
      <c r="FS8">
        <v>0</v>
      </c>
      <c r="FT8">
        <v>0</v>
      </c>
      <c r="FU8">
        <v>6000</v>
      </c>
      <c r="FV8" t="s">
        <v>550</v>
      </c>
      <c r="FW8" t="s">
        <v>592</v>
      </c>
      <c r="FX8" t="s">
        <v>540</v>
      </c>
      <c r="FY8" t="s">
        <v>781</v>
      </c>
      <c r="FZ8" t="s">
        <v>530</v>
      </c>
    </row>
    <row r="9" spans="1:193 16371:16383" x14ac:dyDescent="0.25">
      <c r="A9" s="143"/>
      <c r="B9" s="48"/>
      <c r="C9" s="48"/>
      <c r="D9" s="48"/>
      <c r="E9" s="48"/>
      <c r="F9" s="48" t="s">
        <v>799</v>
      </c>
      <c r="G9" s="48" t="s">
        <v>782</v>
      </c>
      <c r="H9" s="48" t="s">
        <v>550</v>
      </c>
      <c r="I9" s="48" t="s">
        <v>797</v>
      </c>
      <c r="J9" s="48"/>
      <c r="K9" s="48"/>
      <c r="L9" s="48" t="s">
        <v>791</v>
      </c>
      <c r="M9" s="48" t="s">
        <v>786</v>
      </c>
      <c r="N9" s="47">
        <v>2000000</v>
      </c>
      <c r="O9" s="50"/>
      <c r="P9" s="50"/>
      <c r="Q9" s="50">
        <v>1</v>
      </c>
      <c r="R9" s="50"/>
      <c r="S9" s="50"/>
      <c r="T9" s="51">
        <f t="shared" si="1"/>
        <v>0</v>
      </c>
      <c r="U9" s="51">
        <f t="shared" si="1"/>
        <v>0</v>
      </c>
      <c r="V9" s="51">
        <f t="shared" si="1"/>
        <v>2000000</v>
      </c>
      <c r="W9" s="51">
        <f t="shared" si="1"/>
        <v>0</v>
      </c>
      <c r="X9" s="51">
        <f t="shared" si="1"/>
        <v>0</v>
      </c>
      <c r="Y9" s="51">
        <f t="shared" si="2"/>
        <v>2000000</v>
      </c>
      <c r="Z9" s="49" t="s">
        <v>535</v>
      </c>
      <c r="AA9" s="49" t="s">
        <v>591</v>
      </c>
      <c r="AB9" s="15"/>
      <c r="AC9" s="15"/>
      <c r="AD9" s="15"/>
      <c r="AE9" s="15"/>
      <c r="AL9" t="s">
        <v>64</v>
      </c>
      <c r="GF9">
        <v>2000000</v>
      </c>
      <c r="GG9" t="s">
        <v>550</v>
      </c>
      <c r="GH9" t="s">
        <v>591</v>
      </c>
      <c r="GI9" t="s">
        <v>535</v>
      </c>
    </row>
    <row r="10" spans="1:193 16371:16383" x14ac:dyDescent="0.25">
      <c r="A10" s="143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205"/>
      <c r="O10" s="50"/>
      <c r="P10" s="50"/>
      <c r="Q10" s="50"/>
      <c r="R10" s="50"/>
      <c r="S10" s="50"/>
      <c r="T10" s="51">
        <f t="shared" si="1"/>
        <v>0</v>
      </c>
      <c r="U10" s="51">
        <f t="shared" si="1"/>
        <v>0</v>
      </c>
      <c r="V10" s="51">
        <f t="shared" si="1"/>
        <v>0</v>
      </c>
      <c r="W10" s="51">
        <f t="shared" si="1"/>
        <v>0</v>
      </c>
      <c r="X10" s="51">
        <f t="shared" si="1"/>
        <v>0</v>
      </c>
      <c r="Y10" s="51">
        <f t="shared" si="2"/>
        <v>0</v>
      </c>
      <c r="Z10" s="49"/>
      <c r="AA10" s="49"/>
      <c r="AB10" s="15"/>
      <c r="AC10" s="15"/>
      <c r="AD10" s="15"/>
      <c r="AE10" s="15"/>
    </row>
    <row r="11" spans="1:193 16371:16383" x14ac:dyDescent="0.25">
      <c r="A11" s="143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205"/>
      <c r="O11" s="50"/>
      <c r="P11" s="50"/>
      <c r="Q11" s="50"/>
      <c r="R11" s="50"/>
      <c r="S11" s="50"/>
      <c r="T11" s="51">
        <f t="shared" si="1"/>
        <v>0</v>
      </c>
      <c r="U11" s="51">
        <f t="shared" si="1"/>
        <v>0</v>
      </c>
      <c r="V11" s="51">
        <f t="shared" si="1"/>
        <v>0</v>
      </c>
      <c r="W11" s="51">
        <f t="shared" si="1"/>
        <v>0</v>
      </c>
      <c r="X11" s="51">
        <f t="shared" si="1"/>
        <v>0</v>
      </c>
      <c r="Y11" s="51">
        <f t="shared" si="2"/>
        <v>0</v>
      </c>
      <c r="Z11" s="49"/>
      <c r="AA11" s="49"/>
      <c r="AB11" s="15"/>
      <c r="AC11" s="15"/>
      <c r="AD11" s="15"/>
      <c r="AE11" s="15"/>
    </row>
    <row r="12" spans="1:193 16371:16383" x14ac:dyDescent="0.25">
      <c r="A12" s="143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205"/>
      <c r="O12" s="50"/>
      <c r="P12" s="50"/>
      <c r="Q12" s="50"/>
      <c r="R12" s="50"/>
      <c r="S12" s="50"/>
      <c r="T12" s="51">
        <f t="shared" si="1"/>
        <v>0</v>
      </c>
      <c r="U12" s="51">
        <f t="shared" si="1"/>
        <v>0</v>
      </c>
      <c r="V12" s="51">
        <f t="shared" si="1"/>
        <v>0</v>
      </c>
      <c r="W12" s="51">
        <f t="shared" si="1"/>
        <v>0</v>
      </c>
      <c r="X12" s="51">
        <f t="shared" si="1"/>
        <v>0</v>
      </c>
      <c r="Y12" s="51">
        <f t="shared" si="2"/>
        <v>0</v>
      </c>
      <c r="Z12" s="49"/>
      <c r="AA12" s="49"/>
      <c r="AB12" s="15"/>
      <c r="AC12" s="15"/>
      <c r="AD12" s="15"/>
      <c r="AE12" s="15"/>
    </row>
    <row r="13" spans="1:193 16371:16383" x14ac:dyDescent="0.25">
      <c r="A13" s="143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205"/>
      <c r="O13" s="50"/>
      <c r="P13" s="50"/>
      <c r="Q13" s="50"/>
      <c r="R13" s="50"/>
      <c r="S13" s="50"/>
      <c r="T13" s="51">
        <f t="shared" si="1"/>
        <v>0</v>
      </c>
      <c r="U13" s="51">
        <f t="shared" si="1"/>
        <v>0</v>
      </c>
      <c r="V13" s="51">
        <f t="shared" si="1"/>
        <v>0</v>
      </c>
      <c r="W13" s="51">
        <f t="shared" si="1"/>
        <v>0</v>
      </c>
      <c r="X13" s="51">
        <f t="shared" si="1"/>
        <v>0</v>
      </c>
      <c r="Y13" s="51">
        <f t="shared" si="2"/>
        <v>0</v>
      </c>
      <c r="Z13" s="49"/>
      <c r="AA13" s="49"/>
      <c r="AB13" s="15"/>
      <c r="AC13" s="15"/>
      <c r="AD13" s="15"/>
      <c r="AE13" s="15"/>
    </row>
    <row r="14" spans="1:193 16371:16383" x14ac:dyDescent="0.25">
      <c r="A14" s="143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205"/>
      <c r="O14" s="50"/>
      <c r="P14" s="50"/>
      <c r="Q14" s="50"/>
      <c r="R14" s="50"/>
      <c r="S14" s="50"/>
      <c r="T14" s="51">
        <f t="shared" si="1"/>
        <v>0</v>
      </c>
      <c r="U14" s="51">
        <f t="shared" si="1"/>
        <v>0</v>
      </c>
      <c r="V14" s="51">
        <f t="shared" si="1"/>
        <v>0</v>
      </c>
      <c r="W14" s="51">
        <f t="shared" si="1"/>
        <v>0</v>
      </c>
      <c r="X14" s="51">
        <f t="shared" si="1"/>
        <v>0</v>
      </c>
      <c r="Y14" s="51">
        <f t="shared" si="2"/>
        <v>0</v>
      </c>
      <c r="Z14" s="49"/>
      <c r="AA14" s="49"/>
      <c r="AB14" s="15"/>
      <c r="AC14" s="15"/>
      <c r="AD14" s="15"/>
      <c r="AE14" s="15"/>
    </row>
    <row r="15" spans="1:193 16371:16383" x14ac:dyDescent="0.25">
      <c r="A15" s="143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205"/>
      <c r="O15" s="50"/>
      <c r="P15" s="50"/>
      <c r="Q15" s="50"/>
      <c r="R15" s="50"/>
      <c r="S15" s="50"/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2"/>
        <v>0</v>
      </c>
      <c r="Z15" s="49"/>
      <c r="AA15" s="49"/>
      <c r="AB15" s="15"/>
      <c r="AC15" s="15"/>
      <c r="AD15" s="15"/>
      <c r="AE15" s="15"/>
    </row>
    <row r="16" spans="1:193 16371:16383" x14ac:dyDescent="0.25">
      <c r="A16" s="143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205"/>
      <c r="O16" s="50"/>
      <c r="P16" s="50"/>
      <c r="Q16" s="50"/>
      <c r="R16" s="50"/>
      <c r="S16" s="50"/>
      <c r="T16" s="51">
        <f t="shared" si="1"/>
        <v>0</v>
      </c>
      <c r="U16" s="51">
        <f t="shared" si="1"/>
        <v>0</v>
      </c>
      <c r="V16" s="51">
        <f t="shared" si="1"/>
        <v>0</v>
      </c>
      <c r="W16" s="51">
        <f t="shared" si="1"/>
        <v>0</v>
      </c>
      <c r="X16" s="51">
        <f t="shared" si="1"/>
        <v>0</v>
      </c>
      <c r="Y16" s="51">
        <f t="shared" si="2"/>
        <v>0</v>
      </c>
      <c r="Z16" s="49"/>
      <c r="AA16" s="49"/>
      <c r="AB16" s="15"/>
      <c r="AC16" s="15"/>
      <c r="AD16" s="15"/>
      <c r="AE16" s="15"/>
    </row>
    <row r="17" spans="1:31" x14ac:dyDescent="0.25">
      <c r="A17" s="143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205"/>
      <c r="O17" s="50"/>
      <c r="P17" s="50"/>
      <c r="Q17" s="50"/>
      <c r="R17" s="50"/>
      <c r="S17" s="50"/>
      <c r="T17" s="51">
        <f t="shared" si="1"/>
        <v>0</v>
      </c>
      <c r="U17" s="51">
        <f t="shared" si="1"/>
        <v>0</v>
      </c>
      <c r="V17" s="51">
        <f t="shared" si="1"/>
        <v>0</v>
      </c>
      <c r="W17" s="51">
        <f t="shared" si="1"/>
        <v>0</v>
      </c>
      <c r="X17" s="51">
        <f t="shared" si="1"/>
        <v>0</v>
      </c>
      <c r="Y17" s="51">
        <f t="shared" si="2"/>
        <v>0</v>
      </c>
      <c r="Z17" s="49"/>
      <c r="AA17" s="49"/>
      <c r="AB17" s="15"/>
      <c r="AC17" s="15"/>
      <c r="AD17" s="15"/>
      <c r="AE17" s="15"/>
    </row>
    <row r="18" spans="1:31" x14ac:dyDescent="0.25">
      <c r="A18" s="143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205"/>
      <c r="O18" s="50"/>
      <c r="P18" s="50"/>
      <c r="Q18" s="50"/>
      <c r="R18" s="50"/>
      <c r="S18" s="50"/>
      <c r="T18" s="51">
        <f t="shared" si="1"/>
        <v>0</v>
      </c>
      <c r="U18" s="51">
        <f t="shared" si="1"/>
        <v>0</v>
      </c>
      <c r="V18" s="51">
        <f t="shared" si="1"/>
        <v>0</v>
      </c>
      <c r="W18" s="51">
        <f t="shared" si="1"/>
        <v>0</v>
      </c>
      <c r="X18" s="51">
        <f t="shared" si="1"/>
        <v>0</v>
      </c>
      <c r="Y18" s="51">
        <f t="shared" si="2"/>
        <v>0</v>
      </c>
      <c r="Z18" s="49"/>
      <c r="AA18" s="49"/>
      <c r="AB18" s="15"/>
      <c r="AC18" s="15"/>
      <c r="AD18" s="15"/>
      <c r="AE18" s="15"/>
    </row>
    <row r="19" spans="1:31" x14ac:dyDescent="0.25">
      <c r="A19" s="143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205"/>
      <c r="O19" s="50"/>
      <c r="P19" s="50"/>
      <c r="Q19" s="50"/>
      <c r="R19" s="50"/>
      <c r="S19" s="50"/>
      <c r="T19" s="51">
        <f t="shared" si="1"/>
        <v>0</v>
      </c>
      <c r="U19" s="51">
        <f t="shared" si="1"/>
        <v>0</v>
      </c>
      <c r="V19" s="51">
        <f t="shared" si="1"/>
        <v>0</v>
      </c>
      <c r="W19" s="51">
        <f t="shared" si="1"/>
        <v>0</v>
      </c>
      <c r="X19" s="51">
        <f t="shared" si="1"/>
        <v>0</v>
      </c>
      <c r="Y19" s="51">
        <f t="shared" si="2"/>
        <v>0</v>
      </c>
      <c r="Z19" s="49"/>
      <c r="AA19" s="49"/>
      <c r="AB19" s="15"/>
      <c r="AC19" s="15"/>
      <c r="AD19" s="15"/>
      <c r="AE19" s="15"/>
    </row>
    <row r="20" spans="1:31" x14ac:dyDescent="0.25">
      <c r="A20" s="143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205"/>
      <c r="O20" s="50"/>
      <c r="P20" s="50"/>
      <c r="Q20" s="50"/>
      <c r="R20" s="50"/>
      <c r="S20" s="50"/>
      <c r="T20" s="51">
        <f t="shared" si="1"/>
        <v>0</v>
      </c>
      <c r="U20" s="51">
        <f t="shared" si="1"/>
        <v>0</v>
      </c>
      <c r="V20" s="51">
        <f t="shared" si="1"/>
        <v>0</v>
      </c>
      <c r="W20" s="51">
        <f t="shared" si="1"/>
        <v>0</v>
      </c>
      <c r="X20" s="51">
        <f t="shared" si="1"/>
        <v>0</v>
      </c>
      <c r="Y20" s="51">
        <f t="shared" si="2"/>
        <v>0</v>
      </c>
      <c r="Z20" s="49"/>
      <c r="AA20" s="49"/>
      <c r="AB20" s="15"/>
      <c r="AC20" s="15"/>
      <c r="AD20" s="15"/>
      <c r="AE20" s="15"/>
    </row>
    <row r="21" spans="1:31" x14ac:dyDescent="0.25">
      <c r="A21" s="143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205"/>
      <c r="O21" s="50"/>
      <c r="P21" s="50"/>
      <c r="Q21" s="50"/>
      <c r="R21" s="50"/>
      <c r="S21" s="50"/>
      <c r="T21" s="51">
        <f t="shared" si="1"/>
        <v>0</v>
      </c>
      <c r="U21" s="51">
        <f t="shared" si="1"/>
        <v>0</v>
      </c>
      <c r="V21" s="51">
        <f t="shared" si="1"/>
        <v>0</v>
      </c>
      <c r="W21" s="51">
        <f t="shared" si="1"/>
        <v>0</v>
      </c>
      <c r="X21" s="51">
        <f t="shared" si="1"/>
        <v>0</v>
      </c>
      <c r="Y21" s="51">
        <f t="shared" si="2"/>
        <v>0</v>
      </c>
      <c r="Z21" s="49"/>
      <c r="AA21" s="49"/>
      <c r="AB21" s="15"/>
      <c r="AC21" s="15"/>
      <c r="AD21" s="15"/>
      <c r="AE21" s="15"/>
    </row>
    <row r="22" spans="1:31" x14ac:dyDescent="0.25">
      <c r="A22" s="14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205"/>
      <c r="O22" s="50"/>
      <c r="P22" s="50"/>
      <c r="Q22" s="50"/>
      <c r="R22" s="50"/>
      <c r="S22" s="50"/>
      <c r="T22" s="51">
        <f t="shared" si="1"/>
        <v>0</v>
      </c>
      <c r="U22" s="51">
        <f t="shared" si="1"/>
        <v>0</v>
      </c>
      <c r="V22" s="51">
        <f t="shared" si="1"/>
        <v>0</v>
      </c>
      <c r="W22" s="51">
        <f t="shared" si="1"/>
        <v>0</v>
      </c>
      <c r="X22" s="51">
        <f t="shared" si="1"/>
        <v>0</v>
      </c>
      <c r="Y22" s="51">
        <f t="shared" si="2"/>
        <v>0</v>
      </c>
      <c r="Z22" s="49"/>
      <c r="AA22" s="49"/>
      <c r="AB22" s="15"/>
      <c r="AC22" s="15"/>
      <c r="AD22" s="15"/>
      <c r="AE22" s="15"/>
    </row>
    <row r="23" spans="1:31" x14ac:dyDescent="0.25">
      <c r="A23" s="143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205"/>
      <c r="O23" s="50"/>
      <c r="P23" s="50"/>
      <c r="Q23" s="50"/>
      <c r="R23" s="50"/>
      <c r="S23" s="50"/>
      <c r="T23" s="51">
        <f t="shared" si="1"/>
        <v>0</v>
      </c>
      <c r="U23" s="51">
        <f t="shared" si="1"/>
        <v>0</v>
      </c>
      <c r="V23" s="51">
        <f t="shared" si="1"/>
        <v>0</v>
      </c>
      <c r="W23" s="51">
        <f t="shared" si="1"/>
        <v>0</v>
      </c>
      <c r="X23" s="51">
        <f t="shared" si="1"/>
        <v>0</v>
      </c>
      <c r="Y23" s="51">
        <f t="shared" si="2"/>
        <v>0</v>
      </c>
      <c r="Z23" s="49"/>
      <c r="AA23" s="49"/>
      <c r="AB23" s="15"/>
      <c r="AC23" s="15"/>
      <c r="AD23" s="15"/>
      <c r="AE23" s="15"/>
    </row>
    <row r="24" spans="1:31" x14ac:dyDescent="0.25">
      <c r="A24" s="14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205"/>
      <c r="O24" s="50"/>
      <c r="P24" s="50"/>
      <c r="Q24" s="50"/>
      <c r="R24" s="50"/>
      <c r="S24" s="50"/>
      <c r="T24" s="51">
        <f t="shared" si="1"/>
        <v>0</v>
      </c>
      <c r="U24" s="51">
        <f t="shared" si="1"/>
        <v>0</v>
      </c>
      <c r="V24" s="51">
        <f t="shared" si="1"/>
        <v>0</v>
      </c>
      <c r="W24" s="51">
        <f t="shared" si="1"/>
        <v>0</v>
      </c>
      <c r="X24" s="51">
        <f t="shared" si="1"/>
        <v>0</v>
      </c>
      <c r="Y24" s="51">
        <f t="shared" si="2"/>
        <v>0</v>
      </c>
      <c r="Z24" s="49"/>
      <c r="AA24" s="49"/>
      <c r="AB24" s="15"/>
      <c r="AC24" s="15"/>
      <c r="AD24" s="15"/>
      <c r="AE24" s="15"/>
    </row>
    <row r="25" spans="1:31" x14ac:dyDescent="0.25">
      <c r="A25" s="143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205"/>
      <c r="O25" s="50"/>
      <c r="P25" s="50"/>
      <c r="Q25" s="50"/>
      <c r="R25" s="50"/>
      <c r="S25" s="50"/>
      <c r="T25" s="51">
        <f t="shared" si="1"/>
        <v>0</v>
      </c>
      <c r="U25" s="51">
        <f t="shared" si="1"/>
        <v>0</v>
      </c>
      <c r="V25" s="51">
        <f t="shared" si="1"/>
        <v>0</v>
      </c>
      <c r="W25" s="51">
        <f t="shared" si="1"/>
        <v>0</v>
      </c>
      <c r="X25" s="51">
        <f t="shared" si="1"/>
        <v>0</v>
      </c>
      <c r="Y25" s="51">
        <f t="shared" si="2"/>
        <v>0</v>
      </c>
      <c r="Z25" s="49"/>
      <c r="AA25" s="49"/>
      <c r="AB25" s="15"/>
      <c r="AC25" s="15"/>
      <c r="AD25" s="15"/>
      <c r="AE25" s="15"/>
    </row>
    <row r="26" spans="1:31" x14ac:dyDescent="0.25">
      <c r="A26" s="14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205"/>
      <c r="O26" s="50"/>
      <c r="P26" s="50"/>
      <c r="Q26" s="50"/>
      <c r="R26" s="50"/>
      <c r="S26" s="50"/>
      <c r="T26" s="51">
        <f t="shared" si="1"/>
        <v>0</v>
      </c>
      <c r="U26" s="51">
        <f t="shared" si="1"/>
        <v>0</v>
      </c>
      <c r="V26" s="51">
        <f t="shared" si="1"/>
        <v>0</v>
      </c>
      <c r="W26" s="51">
        <f t="shared" si="1"/>
        <v>0</v>
      </c>
      <c r="X26" s="51">
        <f t="shared" si="1"/>
        <v>0</v>
      </c>
      <c r="Y26" s="51">
        <f t="shared" si="2"/>
        <v>0</v>
      </c>
      <c r="Z26" s="49"/>
      <c r="AA26" s="49"/>
      <c r="AB26" s="15"/>
      <c r="AC26" s="15"/>
      <c r="AD26" s="15"/>
      <c r="AE26" s="15"/>
    </row>
    <row r="27" spans="1:31" x14ac:dyDescent="0.25">
      <c r="A27" s="14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205"/>
      <c r="O27" s="50"/>
      <c r="P27" s="50"/>
      <c r="Q27" s="50"/>
      <c r="R27" s="50"/>
      <c r="S27" s="50"/>
      <c r="T27" s="51">
        <f t="shared" si="1"/>
        <v>0</v>
      </c>
      <c r="U27" s="51">
        <f t="shared" si="1"/>
        <v>0</v>
      </c>
      <c r="V27" s="51">
        <f t="shared" si="1"/>
        <v>0</v>
      </c>
      <c r="W27" s="51">
        <f t="shared" si="1"/>
        <v>0</v>
      </c>
      <c r="X27" s="51">
        <f t="shared" si="1"/>
        <v>0</v>
      </c>
      <c r="Y27" s="51">
        <f t="shared" si="2"/>
        <v>0</v>
      </c>
      <c r="Z27" s="49"/>
      <c r="AA27" s="49"/>
      <c r="AB27" s="15"/>
      <c r="AC27" s="15"/>
      <c r="AD27" s="15"/>
      <c r="AE27" s="15"/>
    </row>
    <row r="28" spans="1:31" x14ac:dyDescent="0.25">
      <c r="A28" s="14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205"/>
      <c r="O28" s="50"/>
      <c r="P28" s="50"/>
      <c r="Q28" s="50"/>
      <c r="R28" s="50"/>
      <c r="S28" s="50"/>
      <c r="T28" s="51">
        <f t="shared" si="1"/>
        <v>0</v>
      </c>
      <c r="U28" s="51">
        <f t="shared" si="1"/>
        <v>0</v>
      </c>
      <c r="V28" s="51">
        <f t="shared" si="1"/>
        <v>0</v>
      </c>
      <c r="W28" s="51">
        <f t="shared" si="1"/>
        <v>0</v>
      </c>
      <c r="X28" s="51">
        <f t="shared" si="1"/>
        <v>0</v>
      </c>
      <c r="Y28" s="51">
        <f t="shared" si="2"/>
        <v>0</v>
      </c>
      <c r="Z28" s="49"/>
      <c r="AA28" s="49"/>
      <c r="AB28" s="15"/>
      <c r="AC28" s="15"/>
      <c r="AD28" s="15"/>
      <c r="AE28" s="15"/>
    </row>
    <row r="29" spans="1:31" x14ac:dyDescent="0.25">
      <c r="A29" s="14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205"/>
      <c r="O29" s="50"/>
      <c r="P29" s="50"/>
      <c r="Q29" s="50"/>
      <c r="R29" s="50"/>
      <c r="S29" s="50"/>
      <c r="T29" s="51">
        <f t="shared" si="1"/>
        <v>0</v>
      </c>
      <c r="U29" s="51">
        <f t="shared" si="1"/>
        <v>0</v>
      </c>
      <c r="V29" s="51">
        <f t="shared" si="1"/>
        <v>0</v>
      </c>
      <c r="W29" s="51">
        <f t="shared" si="1"/>
        <v>0</v>
      </c>
      <c r="X29" s="51">
        <f t="shared" si="1"/>
        <v>0</v>
      </c>
      <c r="Y29" s="51">
        <f t="shared" si="2"/>
        <v>0</v>
      </c>
      <c r="Z29" s="49"/>
      <c r="AA29" s="49"/>
      <c r="AB29" s="15"/>
      <c r="AC29" s="15"/>
      <c r="AD29" s="15"/>
      <c r="AE29" s="15"/>
    </row>
    <row r="30" spans="1:31" x14ac:dyDescent="0.25">
      <c r="A30" s="14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205"/>
      <c r="O30" s="50"/>
      <c r="P30" s="50"/>
      <c r="Q30" s="50"/>
      <c r="R30" s="50"/>
      <c r="S30" s="50"/>
      <c r="T30" s="51">
        <f t="shared" si="1"/>
        <v>0</v>
      </c>
      <c r="U30" s="51">
        <f t="shared" si="1"/>
        <v>0</v>
      </c>
      <c r="V30" s="51">
        <f t="shared" si="1"/>
        <v>0</v>
      </c>
      <c r="W30" s="51">
        <f t="shared" si="1"/>
        <v>0</v>
      </c>
      <c r="X30" s="51">
        <f t="shared" si="1"/>
        <v>0</v>
      </c>
      <c r="Y30" s="51">
        <f t="shared" si="2"/>
        <v>0</v>
      </c>
      <c r="Z30" s="49"/>
      <c r="AA30" s="49"/>
      <c r="AB30" s="15"/>
      <c r="AC30" s="15"/>
      <c r="AD30" s="15"/>
      <c r="AE30" s="15"/>
    </row>
    <row r="31" spans="1:31" x14ac:dyDescent="0.25">
      <c r="A31" s="14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205"/>
      <c r="O31" s="50"/>
      <c r="P31" s="50"/>
      <c r="Q31" s="50"/>
      <c r="R31" s="50"/>
      <c r="S31" s="50"/>
      <c r="T31" s="51">
        <f t="shared" ref="T31:X31" si="3">IF($N31="Pending",0,$N31*O31)</f>
        <v>0</v>
      </c>
      <c r="U31" s="51">
        <f t="shared" si="3"/>
        <v>0</v>
      </c>
      <c r="V31" s="51">
        <f t="shared" si="3"/>
        <v>0</v>
      </c>
      <c r="W31" s="51">
        <f t="shared" si="3"/>
        <v>0</v>
      </c>
      <c r="X31" s="51">
        <f t="shared" si="3"/>
        <v>0</v>
      </c>
      <c r="Y31" s="51">
        <f t="shared" si="2"/>
        <v>0</v>
      </c>
      <c r="Z31" s="49"/>
      <c r="AA31" s="49"/>
      <c r="AB31" s="15"/>
      <c r="AC31" s="15"/>
      <c r="AD31" s="15"/>
      <c r="AE31" s="15"/>
    </row>
    <row r="32" spans="1:31" x14ac:dyDescent="0.25">
      <c r="A32" s="14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205"/>
      <c r="O32" s="50"/>
      <c r="P32" s="50"/>
      <c r="Q32" s="50"/>
      <c r="R32" s="50"/>
      <c r="S32" s="50"/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205"/>
      <c r="O33" s="50"/>
      <c r="P33" s="50"/>
      <c r="Q33" s="50"/>
      <c r="R33" s="50"/>
      <c r="S33" s="50"/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205"/>
      <c r="O34" s="50"/>
      <c r="P34" s="50"/>
      <c r="Q34" s="50"/>
      <c r="R34" s="50"/>
      <c r="S34" s="50"/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205"/>
      <c r="O35" s="50"/>
      <c r="P35" s="50"/>
      <c r="Q35" s="50"/>
      <c r="R35" s="50"/>
      <c r="S35" s="50"/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205"/>
      <c r="O36" s="50"/>
      <c r="P36" s="50"/>
      <c r="Q36" s="50"/>
      <c r="R36" s="50"/>
      <c r="S36" s="50"/>
      <c r="T36" s="51">
        <f t="shared" ref="T36:X51" si="4">IF($N36="Pending",0,$N36*O36)</f>
        <v>0</v>
      </c>
      <c r="U36" s="51">
        <f t="shared" si="4"/>
        <v>0</v>
      </c>
      <c r="V36" s="51">
        <f t="shared" si="4"/>
        <v>0</v>
      </c>
      <c r="W36" s="51">
        <f t="shared" si="4"/>
        <v>0</v>
      </c>
      <c r="X36" s="51">
        <f t="shared" si="4"/>
        <v>0</v>
      </c>
      <c r="Y36" s="51">
        <f t="shared" si="2"/>
        <v>0</v>
      </c>
      <c r="Z36" s="49"/>
      <c r="AA36" s="49"/>
      <c r="AB36" s="15"/>
      <c r="AC36" s="15"/>
      <c r="AD36" s="15"/>
      <c r="AE36" s="15"/>
    </row>
    <row r="37" spans="1:31" x14ac:dyDescent="0.25">
      <c r="A37" s="143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205"/>
      <c r="O37" s="50"/>
      <c r="P37" s="50"/>
      <c r="Q37" s="50"/>
      <c r="R37" s="50"/>
      <c r="S37" s="50"/>
      <c r="T37" s="51">
        <f t="shared" si="4"/>
        <v>0</v>
      </c>
      <c r="U37" s="51">
        <f t="shared" si="4"/>
        <v>0</v>
      </c>
      <c r="V37" s="51">
        <f t="shared" si="4"/>
        <v>0</v>
      </c>
      <c r="W37" s="51">
        <f t="shared" si="4"/>
        <v>0</v>
      </c>
      <c r="X37" s="51">
        <f t="shared" si="4"/>
        <v>0</v>
      </c>
      <c r="Y37" s="51">
        <f t="shared" si="2"/>
        <v>0</v>
      </c>
      <c r="Z37" s="49"/>
      <c r="AA37" s="49"/>
      <c r="AB37" s="15"/>
      <c r="AC37" s="15"/>
      <c r="AD37" s="15"/>
      <c r="AE37" s="15"/>
    </row>
    <row r="38" spans="1:31" x14ac:dyDescent="0.25">
      <c r="A38" s="14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205"/>
      <c r="O38" s="50"/>
      <c r="P38" s="50"/>
      <c r="Q38" s="50"/>
      <c r="R38" s="50"/>
      <c r="S38" s="50"/>
      <c r="T38" s="51">
        <f t="shared" si="4"/>
        <v>0</v>
      </c>
      <c r="U38" s="51">
        <f t="shared" si="4"/>
        <v>0</v>
      </c>
      <c r="V38" s="51">
        <f t="shared" si="4"/>
        <v>0</v>
      </c>
      <c r="W38" s="51">
        <f t="shared" si="4"/>
        <v>0</v>
      </c>
      <c r="X38" s="51">
        <f t="shared" si="4"/>
        <v>0</v>
      </c>
      <c r="Y38" s="51">
        <f t="shared" si="2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205"/>
      <c r="O39" s="50"/>
      <c r="P39" s="50"/>
      <c r="Q39" s="50"/>
      <c r="R39" s="50"/>
      <c r="S39" s="50"/>
      <c r="T39" s="51">
        <f t="shared" si="4"/>
        <v>0</v>
      </c>
      <c r="U39" s="51">
        <f t="shared" si="4"/>
        <v>0</v>
      </c>
      <c r="V39" s="51">
        <f t="shared" si="4"/>
        <v>0</v>
      </c>
      <c r="W39" s="51">
        <f t="shared" si="4"/>
        <v>0</v>
      </c>
      <c r="X39" s="51">
        <f t="shared" si="4"/>
        <v>0</v>
      </c>
      <c r="Y39" s="51">
        <f t="shared" si="2"/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8"/>
      <c r="C40" s="48"/>
      <c r="D40" s="48"/>
      <c r="E40" s="209"/>
      <c r="F40" s="48"/>
      <c r="G40" s="48"/>
      <c r="H40" s="48"/>
      <c r="I40" s="48"/>
      <c r="J40" s="48"/>
      <c r="K40" s="48"/>
      <c r="L40" s="48"/>
      <c r="M40" s="48"/>
      <c r="N40" s="48"/>
      <c r="O40" s="50"/>
      <c r="P40" s="50"/>
      <c r="Q40" s="50"/>
      <c r="R40" s="50"/>
      <c r="S40" s="50"/>
      <c r="T40" s="51">
        <f t="shared" si="4"/>
        <v>0</v>
      </c>
      <c r="U40" s="51">
        <f t="shared" si="4"/>
        <v>0</v>
      </c>
      <c r="V40" s="51">
        <f t="shared" si="4"/>
        <v>0</v>
      </c>
      <c r="W40" s="51">
        <f t="shared" si="4"/>
        <v>0</v>
      </c>
      <c r="X40" s="51">
        <f t="shared" si="4"/>
        <v>0</v>
      </c>
      <c r="Y40" s="51">
        <f t="shared" si="2"/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205"/>
      <c r="O41" s="50"/>
      <c r="P41" s="50"/>
      <c r="Q41" s="50"/>
      <c r="R41" s="50"/>
      <c r="S41" s="50"/>
      <c r="T41" s="51">
        <f t="shared" si="4"/>
        <v>0</v>
      </c>
      <c r="U41" s="205">
        <f t="shared" si="4"/>
        <v>0</v>
      </c>
      <c r="V41" s="205">
        <f t="shared" si="4"/>
        <v>0</v>
      </c>
      <c r="W41" s="51">
        <f t="shared" si="4"/>
        <v>0</v>
      </c>
      <c r="X41" s="51">
        <f t="shared" si="4"/>
        <v>0</v>
      </c>
      <c r="Y41" s="51">
        <f t="shared" si="2"/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221"/>
      <c r="F42" s="48"/>
      <c r="G42" s="48"/>
      <c r="H42" s="48"/>
      <c r="I42" s="48"/>
      <c r="J42" s="48"/>
      <c r="K42" s="48"/>
      <c r="L42" s="48"/>
      <c r="M42" s="48"/>
      <c r="N42" s="48"/>
      <c r="O42" s="50"/>
      <c r="P42" s="50"/>
      <c r="Q42" s="50"/>
      <c r="R42" s="50"/>
      <c r="S42" s="50"/>
      <c r="T42" s="51">
        <f t="shared" si="4"/>
        <v>0</v>
      </c>
      <c r="U42" s="51">
        <f t="shared" si="4"/>
        <v>0</v>
      </c>
      <c r="V42" s="51">
        <f t="shared" si="4"/>
        <v>0</v>
      </c>
      <c r="W42" s="51">
        <f t="shared" si="4"/>
        <v>0</v>
      </c>
      <c r="X42" s="51">
        <f t="shared" si="4"/>
        <v>0</v>
      </c>
      <c r="Y42" s="51">
        <f t="shared" si="2"/>
        <v>0</v>
      </c>
      <c r="Z42" s="49"/>
      <c r="AA42" s="49"/>
      <c r="AB42" s="15"/>
      <c r="AC42" s="15"/>
      <c r="AD42" s="15"/>
      <c r="AE42" s="15"/>
    </row>
    <row r="43" spans="1:31" x14ac:dyDescent="0.25">
      <c r="A43" s="143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205"/>
      <c r="O43" s="50"/>
      <c r="P43" s="50"/>
      <c r="Q43" s="50"/>
      <c r="R43" s="50"/>
      <c r="S43" s="50"/>
      <c r="T43" s="51">
        <f t="shared" si="4"/>
        <v>0</v>
      </c>
      <c r="U43" s="51">
        <f t="shared" si="4"/>
        <v>0</v>
      </c>
      <c r="V43" s="51">
        <f t="shared" si="4"/>
        <v>0</v>
      </c>
      <c r="W43" s="51">
        <f t="shared" si="4"/>
        <v>0</v>
      </c>
      <c r="X43" s="51">
        <f t="shared" si="4"/>
        <v>0</v>
      </c>
      <c r="Y43" s="51">
        <f t="shared" si="2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205"/>
      <c r="O44" s="50"/>
      <c r="P44" s="50"/>
      <c r="Q44" s="50"/>
      <c r="R44" s="50"/>
      <c r="S44" s="50"/>
      <c r="T44" s="51">
        <f t="shared" si="4"/>
        <v>0</v>
      </c>
      <c r="U44" s="51">
        <f t="shared" si="4"/>
        <v>0</v>
      </c>
      <c r="V44" s="51">
        <f t="shared" si="4"/>
        <v>0</v>
      </c>
      <c r="W44" s="51">
        <f t="shared" si="4"/>
        <v>0</v>
      </c>
      <c r="X44" s="51">
        <f t="shared" si="4"/>
        <v>0</v>
      </c>
      <c r="Y44" s="51">
        <f t="shared" si="2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205"/>
      <c r="O45" s="50"/>
      <c r="P45" s="50"/>
      <c r="Q45" s="50"/>
      <c r="R45" s="50"/>
      <c r="S45" s="50"/>
      <c r="T45" s="51">
        <f t="shared" si="4"/>
        <v>0</v>
      </c>
      <c r="U45" s="51">
        <f t="shared" si="4"/>
        <v>0</v>
      </c>
      <c r="V45" s="51">
        <f t="shared" si="4"/>
        <v>0</v>
      </c>
      <c r="W45" s="51">
        <f t="shared" si="4"/>
        <v>0</v>
      </c>
      <c r="X45" s="51">
        <f t="shared" si="4"/>
        <v>0</v>
      </c>
      <c r="Y45" s="51">
        <f t="shared" si="2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205"/>
      <c r="O46" s="50"/>
      <c r="P46" s="50"/>
      <c r="Q46" s="50"/>
      <c r="R46" s="50"/>
      <c r="S46" s="50"/>
      <c r="T46" s="51">
        <f t="shared" si="4"/>
        <v>0</v>
      </c>
      <c r="U46" s="51">
        <f t="shared" si="4"/>
        <v>0</v>
      </c>
      <c r="V46" s="51">
        <f t="shared" si="4"/>
        <v>0</v>
      </c>
      <c r="W46" s="51">
        <f t="shared" si="4"/>
        <v>0</v>
      </c>
      <c r="X46" s="51">
        <f t="shared" si="4"/>
        <v>0</v>
      </c>
      <c r="Y46" s="51">
        <f t="shared" si="2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205"/>
      <c r="O47" s="50"/>
      <c r="P47" s="50"/>
      <c r="Q47" s="50"/>
      <c r="R47" s="50"/>
      <c r="S47" s="50"/>
      <c r="T47" s="51">
        <f t="shared" si="4"/>
        <v>0</v>
      </c>
      <c r="U47" s="51">
        <f t="shared" si="4"/>
        <v>0</v>
      </c>
      <c r="V47" s="51">
        <f t="shared" si="4"/>
        <v>0</v>
      </c>
      <c r="W47" s="51">
        <f t="shared" si="4"/>
        <v>0</v>
      </c>
      <c r="X47" s="51">
        <f t="shared" si="4"/>
        <v>0</v>
      </c>
      <c r="Y47" s="51">
        <f t="shared" si="2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205"/>
      <c r="O48" s="50"/>
      <c r="P48" s="50"/>
      <c r="Q48" s="50"/>
      <c r="R48" s="50"/>
      <c r="S48" s="50"/>
      <c r="T48" s="51">
        <f t="shared" si="4"/>
        <v>0</v>
      </c>
      <c r="U48" s="51">
        <f t="shared" si="4"/>
        <v>0</v>
      </c>
      <c r="V48" s="51">
        <f t="shared" si="4"/>
        <v>0</v>
      </c>
      <c r="W48" s="51">
        <f t="shared" si="4"/>
        <v>0</v>
      </c>
      <c r="X48" s="51">
        <f t="shared" si="4"/>
        <v>0</v>
      </c>
      <c r="Y48" s="51">
        <f t="shared" si="2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205"/>
      <c r="O49" s="50"/>
      <c r="P49" s="50"/>
      <c r="Q49" s="50"/>
      <c r="R49" s="50"/>
      <c r="S49" s="50"/>
      <c r="T49" s="51">
        <f t="shared" si="4"/>
        <v>0</v>
      </c>
      <c r="U49" s="51">
        <f t="shared" si="4"/>
        <v>0</v>
      </c>
      <c r="V49" s="51">
        <f t="shared" si="4"/>
        <v>0</v>
      </c>
      <c r="W49" s="51">
        <f t="shared" si="4"/>
        <v>0</v>
      </c>
      <c r="X49" s="51">
        <f t="shared" si="4"/>
        <v>0</v>
      </c>
      <c r="Y49" s="51">
        <f t="shared" si="2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205"/>
      <c r="O50" s="47"/>
      <c r="P50" s="50"/>
      <c r="Q50" s="50"/>
      <c r="R50" s="50"/>
      <c r="S50" s="50"/>
      <c r="T50" s="51">
        <f t="shared" si="4"/>
        <v>0</v>
      </c>
      <c r="U50" s="51">
        <f t="shared" si="4"/>
        <v>0</v>
      </c>
      <c r="V50" s="51">
        <f t="shared" si="4"/>
        <v>0</v>
      </c>
      <c r="W50" s="51">
        <f t="shared" si="4"/>
        <v>0</v>
      </c>
      <c r="X50" s="51">
        <f t="shared" si="4"/>
        <v>0</v>
      </c>
      <c r="Y50" s="51">
        <f t="shared" si="2"/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205"/>
      <c r="O51" s="47"/>
      <c r="P51" s="50"/>
      <c r="Q51" s="50"/>
      <c r="R51" s="50"/>
      <c r="S51" s="50"/>
      <c r="T51" s="51">
        <f t="shared" si="4"/>
        <v>0</v>
      </c>
      <c r="U51" s="51">
        <f t="shared" si="4"/>
        <v>0</v>
      </c>
      <c r="V51" s="51">
        <f t="shared" si="4"/>
        <v>0</v>
      </c>
      <c r="W51" s="51">
        <f t="shared" si="4"/>
        <v>0</v>
      </c>
      <c r="X51" s="51">
        <f t="shared" si="4"/>
        <v>0</v>
      </c>
      <c r="Y51" s="51">
        <f t="shared" si="2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205"/>
      <c r="O52" s="47"/>
      <c r="P52" s="50"/>
      <c r="Q52" s="50"/>
      <c r="R52" s="50"/>
      <c r="S52" s="50"/>
      <c r="T52" s="51">
        <f t="shared" ref="T52:X67" si="5">IF($N52="Pending",0,$N52*O52)</f>
        <v>0</v>
      </c>
      <c r="U52" s="51">
        <f t="shared" si="5"/>
        <v>0</v>
      </c>
      <c r="V52" s="51">
        <f t="shared" si="5"/>
        <v>0</v>
      </c>
      <c r="W52" s="51">
        <f t="shared" si="5"/>
        <v>0</v>
      </c>
      <c r="X52" s="51">
        <f t="shared" si="5"/>
        <v>0</v>
      </c>
      <c r="Y52" s="51">
        <f t="shared" si="2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205"/>
      <c r="O53" s="47"/>
      <c r="P53" s="50"/>
      <c r="Q53" s="50"/>
      <c r="R53" s="50"/>
      <c r="S53" s="50"/>
      <c r="T53" s="51">
        <f t="shared" si="5"/>
        <v>0</v>
      </c>
      <c r="U53" s="51">
        <f t="shared" si="5"/>
        <v>0</v>
      </c>
      <c r="V53" s="51">
        <f t="shared" si="5"/>
        <v>0</v>
      </c>
      <c r="W53" s="51">
        <f t="shared" si="5"/>
        <v>0</v>
      </c>
      <c r="X53" s="51">
        <f t="shared" si="5"/>
        <v>0</v>
      </c>
      <c r="Y53" s="51">
        <f t="shared" si="2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205"/>
      <c r="O54" s="47"/>
      <c r="P54" s="50"/>
      <c r="Q54" s="50"/>
      <c r="R54" s="50"/>
      <c r="S54" s="50"/>
      <c r="T54" s="51">
        <f t="shared" si="5"/>
        <v>0</v>
      </c>
      <c r="U54" s="51">
        <f t="shared" si="5"/>
        <v>0</v>
      </c>
      <c r="V54" s="51">
        <f t="shared" si="5"/>
        <v>0</v>
      </c>
      <c r="W54" s="51">
        <f t="shared" si="5"/>
        <v>0</v>
      </c>
      <c r="X54" s="51">
        <f t="shared" si="5"/>
        <v>0</v>
      </c>
      <c r="Y54" s="51">
        <f t="shared" si="2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205"/>
      <c r="O55" s="47"/>
      <c r="P55" s="50"/>
      <c r="Q55" s="50"/>
      <c r="R55" s="50"/>
      <c r="S55" s="50"/>
      <c r="T55" s="51">
        <f t="shared" si="5"/>
        <v>0</v>
      </c>
      <c r="U55" s="51">
        <f t="shared" si="5"/>
        <v>0</v>
      </c>
      <c r="V55" s="51">
        <f t="shared" si="5"/>
        <v>0</v>
      </c>
      <c r="W55" s="51">
        <f t="shared" si="5"/>
        <v>0</v>
      </c>
      <c r="X55" s="51">
        <f t="shared" si="5"/>
        <v>0</v>
      </c>
      <c r="Y55" s="51">
        <f t="shared" si="2"/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205"/>
      <c r="O56" s="47"/>
      <c r="P56" s="50"/>
      <c r="Q56" s="50"/>
      <c r="R56" s="50"/>
      <c r="S56" s="50"/>
      <c r="T56" s="51">
        <f t="shared" si="5"/>
        <v>0</v>
      </c>
      <c r="U56" s="51">
        <f t="shared" si="5"/>
        <v>0</v>
      </c>
      <c r="V56" s="51">
        <f t="shared" si="5"/>
        <v>0</v>
      </c>
      <c r="W56" s="51">
        <f t="shared" si="5"/>
        <v>0</v>
      </c>
      <c r="X56" s="51">
        <f t="shared" si="5"/>
        <v>0</v>
      </c>
      <c r="Y56" s="51">
        <f t="shared" si="2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7"/>
      <c r="P57" s="50"/>
      <c r="Q57" s="50"/>
      <c r="R57" s="50"/>
      <c r="S57" s="50"/>
      <c r="T57" s="51">
        <f t="shared" si="5"/>
        <v>0</v>
      </c>
      <c r="U57" s="51">
        <f t="shared" si="5"/>
        <v>0</v>
      </c>
      <c r="V57" s="51">
        <f t="shared" si="5"/>
        <v>0</v>
      </c>
      <c r="W57" s="51">
        <f t="shared" si="5"/>
        <v>0</v>
      </c>
      <c r="X57" s="51">
        <f t="shared" si="5"/>
        <v>0</v>
      </c>
      <c r="Y57" s="51">
        <f t="shared" si="2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205"/>
      <c r="O58" s="47"/>
      <c r="P58" s="50"/>
      <c r="Q58" s="50"/>
      <c r="R58" s="50"/>
      <c r="S58" s="50"/>
      <c r="T58" s="51">
        <f t="shared" si="5"/>
        <v>0</v>
      </c>
      <c r="U58" s="51">
        <f t="shared" si="5"/>
        <v>0</v>
      </c>
      <c r="V58" s="51">
        <f t="shared" si="5"/>
        <v>0</v>
      </c>
      <c r="W58" s="51">
        <f t="shared" si="5"/>
        <v>0</v>
      </c>
      <c r="X58" s="51">
        <f t="shared" si="5"/>
        <v>0</v>
      </c>
      <c r="Y58" s="51">
        <f t="shared" si="2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205"/>
      <c r="O59" s="47"/>
      <c r="P59" s="50"/>
      <c r="Q59" s="50"/>
      <c r="R59" s="50"/>
      <c r="S59" s="50"/>
      <c r="T59" s="51">
        <f t="shared" si="5"/>
        <v>0</v>
      </c>
      <c r="U59" s="51">
        <f t="shared" si="5"/>
        <v>0</v>
      </c>
      <c r="V59" s="51">
        <f t="shared" si="5"/>
        <v>0</v>
      </c>
      <c r="W59" s="51">
        <f t="shared" si="5"/>
        <v>0</v>
      </c>
      <c r="X59" s="51">
        <f t="shared" si="5"/>
        <v>0</v>
      </c>
      <c r="Y59" s="51">
        <f t="shared" ref="Y59:Y80" si="6">SUM(T59:X59)</f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205"/>
      <c r="O60" s="47"/>
      <c r="P60" s="50"/>
      <c r="Q60" s="50"/>
      <c r="R60" s="50"/>
      <c r="S60" s="50"/>
      <c r="T60" s="51">
        <f t="shared" si="5"/>
        <v>0</v>
      </c>
      <c r="U60" s="51">
        <f t="shared" si="5"/>
        <v>0</v>
      </c>
      <c r="V60" s="51">
        <f t="shared" si="5"/>
        <v>0</v>
      </c>
      <c r="W60" s="51">
        <f t="shared" si="5"/>
        <v>0</v>
      </c>
      <c r="X60" s="51">
        <f t="shared" si="5"/>
        <v>0</v>
      </c>
      <c r="Y60" s="51">
        <f t="shared" si="6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205"/>
      <c r="O61" s="47"/>
      <c r="P61" s="50"/>
      <c r="Q61" s="50"/>
      <c r="R61" s="50"/>
      <c r="S61" s="50"/>
      <c r="T61" s="51">
        <f t="shared" si="5"/>
        <v>0</v>
      </c>
      <c r="U61" s="51">
        <f t="shared" si="5"/>
        <v>0</v>
      </c>
      <c r="V61" s="51">
        <f t="shared" si="5"/>
        <v>0</v>
      </c>
      <c r="W61" s="51">
        <f t="shared" si="5"/>
        <v>0</v>
      </c>
      <c r="X61" s="51">
        <f t="shared" si="5"/>
        <v>0</v>
      </c>
      <c r="Y61" s="51">
        <f t="shared" si="6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205"/>
      <c r="O62" s="47"/>
      <c r="P62" s="50"/>
      <c r="Q62" s="50"/>
      <c r="R62" s="50"/>
      <c r="S62" s="50"/>
      <c r="T62" s="51">
        <f t="shared" si="5"/>
        <v>0</v>
      </c>
      <c r="U62" s="51">
        <f t="shared" si="5"/>
        <v>0</v>
      </c>
      <c r="V62" s="51">
        <f t="shared" si="5"/>
        <v>0</v>
      </c>
      <c r="W62" s="51">
        <f t="shared" si="5"/>
        <v>0</v>
      </c>
      <c r="X62" s="51">
        <f t="shared" si="5"/>
        <v>0</v>
      </c>
      <c r="Y62" s="51">
        <f t="shared" si="6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205"/>
      <c r="O63" s="47"/>
      <c r="P63" s="50"/>
      <c r="Q63" s="50"/>
      <c r="R63" s="50"/>
      <c r="S63" s="50"/>
      <c r="T63" s="51">
        <f t="shared" si="5"/>
        <v>0</v>
      </c>
      <c r="U63" s="51">
        <f t="shared" si="5"/>
        <v>0</v>
      </c>
      <c r="V63" s="51">
        <f t="shared" si="5"/>
        <v>0</v>
      </c>
      <c r="W63" s="51">
        <f t="shared" si="5"/>
        <v>0</v>
      </c>
      <c r="X63" s="51">
        <f t="shared" si="5"/>
        <v>0</v>
      </c>
      <c r="Y63" s="51">
        <f t="shared" si="6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7"/>
      <c r="P64" s="50"/>
      <c r="Q64" s="50"/>
      <c r="R64" s="50"/>
      <c r="S64" s="50"/>
      <c r="T64" s="51">
        <f t="shared" si="5"/>
        <v>0</v>
      </c>
      <c r="U64" s="51">
        <f t="shared" si="5"/>
        <v>0</v>
      </c>
      <c r="V64" s="51">
        <f t="shared" si="5"/>
        <v>0</v>
      </c>
      <c r="W64" s="51">
        <f t="shared" si="5"/>
        <v>0</v>
      </c>
      <c r="X64" s="51">
        <f t="shared" si="5"/>
        <v>0</v>
      </c>
      <c r="Y64" s="51">
        <f t="shared" si="6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205"/>
      <c r="O65" s="47"/>
      <c r="P65" s="50"/>
      <c r="Q65" s="50"/>
      <c r="R65" s="50"/>
      <c r="S65" s="50"/>
      <c r="T65" s="51">
        <f t="shared" si="5"/>
        <v>0</v>
      </c>
      <c r="U65" s="51">
        <f t="shared" si="5"/>
        <v>0</v>
      </c>
      <c r="V65" s="51">
        <f t="shared" si="5"/>
        <v>0</v>
      </c>
      <c r="W65" s="51">
        <f t="shared" si="5"/>
        <v>0</v>
      </c>
      <c r="X65" s="51">
        <f t="shared" si="5"/>
        <v>0</v>
      </c>
      <c r="Y65" s="51">
        <f t="shared" si="6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205"/>
      <c r="O66" s="47"/>
      <c r="P66" s="50"/>
      <c r="Q66" s="50"/>
      <c r="R66" s="50"/>
      <c r="S66" s="50"/>
      <c r="T66" s="51">
        <f t="shared" si="5"/>
        <v>0</v>
      </c>
      <c r="U66" s="51">
        <f t="shared" si="5"/>
        <v>0</v>
      </c>
      <c r="V66" s="51">
        <f t="shared" si="5"/>
        <v>0</v>
      </c>
      <c r="W66" s="51">
        <f t="shared" si="5"/>
        <v>0</v>
      </c>
      <c r="X66" s="51">
        <f t="shared" si="5"/>
        <v>0</v>
      </c>
      <c r="Y66" s="51">
        <f t="shared" si="6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7"/>
      <c r="P67" s="50"/>
      <c r="Q67" s="50"/>
      <c r="R67" s="50"/>
      <c r="S67" s="50"/>
      <c r="T67" s="51">
        <f t="shared" si="5"/>
        <v>0</v>
      </c>
      <c r="U67" s="51">
        <f t="shared" si="5"/>
        <v>0</v>
      </c>
      <c r="V67" s="51">
        <f t="shared" si="5"/>
        <v>0</v>
      </c>
      <c r="W67" s="51">
        <f t="shared" si="5"/>
        <v>0</v>
      </c>
      <c r="X67" s="51">
        <f t="shared" si="5"/>
        <v>0</v>
      </c>
      <c r="Y67" s="51">
        <f t="shared" si="6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205"/>
      <c r="O68" s="47"/>
      <c r="P68" s="50"/>
      <c r="Q68" s="50"/>
      <c r="R68" s="50"/>
      <c r="S68" s="50"/>
      <c r="T68" s="51">
        <f t="shared" ref="T68:X80" si="7">IF($N68="Pending",0,$N68*O68)</f>
        <v>0</v>
      </c>
      <c r="U68" s="51">
        <f t="shared" si="7"/>
        <v>0</v>
      </c>
      <c r="V68" s="51">
        <f t="shared" si="7"/>
        <v>0</v>
      </c>
      <c r="W68" s="51">
        <f t="shared" si="7"/>
        <v>0</v>
      </c>
      <c r="X68" s="51">
        <f t="shared" si="7"/>
        <v>0</v>
      </c>
      <c r="Y68" s="51">
        <f t="shared" si="6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205"/>
      <c r="O69" s="47"/>
      <c r="P69" s="50"/>
      <c r="Q69" s="50"/>
      <c r="R69" s="50"/>
      <c r="S69" s="50"/>
      <c r="T69" s="51">
        <f t="shared" si="7"/>
        <v>0</v>
      </c>
      <c r="U69" s="51">
        <f t="shared" si="7"/>
        <v>0</v>
      </c>
      <c r="V69" s="51">
        <f t="shared" si="7"/>
        <v>0</v>
      </c>
      <c r="W69" s="51">
        <f t="shared" si="7"/>
        <v>0</v>
      </c>
      <c r="X69" s="51">
        <f t="shared" si="7"/>
        <v>0</v>
      </c>
      <c r="Y69" s="51">
        <f t="shared" si="6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205"/>
      <c r="O70" s="47"/>
      <c r="P70" s="50"/>
      <c r="Q70" s="50"/>
      <c r="R70" s="50"/>
      <c r="S70" s="50"/>
      <c r="T70" s="51"/>
      <c r="U70" s="51"/>
      <c r="V70" s="51">
        <f t="shared" si="7"/>
        <v>0</v>
      </c>
      <c r="W70" s="51"/>
      <c r="X70" s="51"/>
      <c r="Y70" s="51"/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7"/>
      <c r="P71" s="50"/>
      <c r="Q71" s="50"/>
      <c r="R71" s="50"/>
      <c r="S71" s="50"/>
      <c r="T71" s="51">
        <f t="shared" si="7"/>
        <v>0</v>
      </c>
      <c r="U71" s="51">
        <f t="shared" si="7"/>
        <v>0</v>
      </c>
      <c r="V71" s="51">
        <f t="shared" si="7"/>
        <v>0</v>
      </c>
      <c r="W71" s="51">
        <f t="shared" si="7"/>
        <v>0</v>
      </c>
      <c r="X71" s="51">
        <f t="shared" si="7"/>
        <v>0</v>
      </c>
      <c r="Y71" s="51">
        <f t="shared" si="6"/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205"/>
      <c r="O72" s="47"/>
      <c r="P72" s="50"/>
      <c r="Q72" s="50"/>
      <c r="R72" s="50"/>
      <c r="S72" s="50"/>
      <c r="T72" s="51"/>
      <c r="U72" s="51"/>
      <c r="V72" s="51">
        <f t="shared" si="7"/>
        <v>0</v>
      </c>
      <c r="W72" s="51"/>
      <c r="X72" s="51"/>
      <c r="Y72" s="51"/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205"/>
      <c r="O73" s="47"/>
      <c r="P73" s="50"/>
      <c r="Q73" s="50"/>
      <c r="R73" s="50"/>
      <c r="S73" s="50"/>
      <c r="T73" s="51">
        <f t="shared" si="7"/>
        <v>0</v>
      </c>
      <c r="U73" s="51">
        <f t="shared" si="7"/>
        <v>0</v>
      </c>
      <c r="V73" s="51">
        <f t="shared" si="7"/>
        <v>0</v>
      </c>
      <c r="W73" s="51">
        <f t="shared" si="7"/>
        <v>0</v>
      </c>
      <c r="X73" s="51">
        <f t="shared" si="7"/>
        <v>0</v>
      </c>
      <c r="Y73" s="51">
        <f t="shared" si="6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205"/>
      <c r="O74" s="47"/>
      <c r="P74" s="50"/>
      <c r="Q74" s="50"/>
      <c r="R74" s="50"/>
      <c r="S74" s="50"/>
      <c r="T74" s="51">
        <f t="shared" si="7"/>
        <v>0</v>
      </c>
      <c r="U74" s="51">
        <f t="shared" si="7"/>
        <v>0</v>
      </c>
      <c r="V74" s="51">
        <f t="shared" si="7"/>
        <v>0</v>
      </c>
      <c r="W74" s="51">
        <f t="shared" si="7"/>
        <v>0</v>
      </c>
      <c r="X74" s="51">
        <f t="shared" si="7"/>
        <v>0</v>
      </c>
      <c r="Y74" s="51">
        <f t="shared" si="6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205"/>
      <c r="O75" s="47"/>
      <c r="P75" s="50"/>
      <c r="Q75" s="50"/>
      <c r="R75" s="50"/>
      <c r="S75" s="50"/>
      <c r="T75" s="51">
        <f t="shared" si="7"/>
        <v>0</v>
      </c>
      <c r="U75" s="51">
        <f t="shared" si="7"/>
        <v>0</v>
      </c>
      <c r="V75" s="51">
        <f t="shared" si="7"/>
        <v>0</v>
      </c>
      <c r="W75" s="51">
        <f t="shared" si="7"/>
        <v>0</v>
      </c>
      <c r="X75" s="51">
        <f t="shared" si="7"/>
        <v>0</v>
      </c>
      <c r="Y75" s="51">
        <f t="shared" si="6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205"/>
      <c r="O76" s="47"/>
      <c r="P76" s="50"/>
      <c r="Q76" s="50"/>
      <c r="R76" s="50"/>
      <c r="S76" s="50"/>
      <c r="T76" s="51">
        <f t="shared" si="7"/>
        <v>0</v>
      </c>
      <c r="U76" s="51">
        <f t="shared" si="7"/>
        <v>0</v>
      </c>
      <c r="V76" s="51">
        <f t="shared" si="7"/>
        <v>0</v>
      </c>
      <c r="W76" s="51">
        <f t="shared" si="7"/>
        <v>0</v>
      </c>
      <c r="X76" s="51">
        <f t="shared" si="7"/>
        <v>0</v>
      </c>
      <c r="Y76" s="51">
        <f t="shared" si="6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205"/>
      <c r="O77" s="47"/>
      <c r="P77" s="50"/>
      <c r="Q77" s="50"/>
      <c r="R77" s="50"/>
      <c r="S77" s="50"/>
      <c r="T77" s="51">
        <f t="shared" si="7"/>
        <v>0</v>
      </c>
      <c r="U77" s="51">
        <f t="shared" si="7"/>
        <v>0</v>
      </c>
      <c r="V77" s="51">
        <f t="shared" si="7"/>
        <v>0</v>
      </c>
      <c r="W77" s="51">
        <f t="shared" si="7"/>
        <v>0</v>
      </c>
      <c r="X77" s="51">
        <f t="shared" si="7"/>
        <v>0</v>
      </c>
      <c r="Y77" s="51">
        <f t="shared" si="6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205"/>
      <c r="O78" s="47"/>
      <c r="P78" s="50"/>
      <c r="Q78" s="50"/>
      <c r="R78" s="50"/>
      <c r="S78" s="50"/>
      <c r="T78" s="51">
        <f t="shared" si="7"/>
        <v>0</v>
      </c>
      <c r="U78" s="51">
        <f t="shared" si="7"/>
        <v>0</v>
      </c>
      <c r="V78" s="51">
        <f t="shared" si="7"/>
        <v>0</v>
      </c>
      <c r="W78" s="51">
        <f t="shared" si="7"/>
        <v>0</v>
      </c>
      <c r="X78" s="51">
        <f t="shared" si="7"/>
        <v>0</v>
      </c>
      <c r="Y78" s="51">
        <f t="shared" si="6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205"/>
      <c r="O79" s="47"/>
      <c r="P79" s="50"/>
      <c r="Q79" s="50"/>
      <c r="R79" s="50"/>
      <c r="S79" s="50"/>
      <c r="T79" s="51">
        <f t="shared" si="7"/>
        <v>0</v>
      </c>
      <c r="U79" s="51">
        <f t="shared" si="7"/>
        <v>0</v>
      </c>
      <c r="V79" s="51">
        <f t="shared" si="7"/>
        <v>0</v>
      </c>
      <c r="W79" s="51">
        <f t="shared" si="7"/>
        <v>0</v>
      </c>
      <c r="X79" s="51">
        <f t="shared" si="7"/>
        <v>0</v>
      </c>
      <c r="Y79" s="51">
        <f t="shared" si="6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205"/>
      <c r="O80" s="47"/>
      <c r="P80" s="50"/>
      <c r="Q80" s="50"/>
      <c r="R80" s="50"/>
      <c r="S80" s="50"/>
      <c r="T80" s="51">
        <f t="shared" si="7"/>
        <v>0</v>
      </c>
      <c r="U80" s="51">
        <f t="shared" si="7"/>
        <v>0</v>
      </c>
      <c r="V80" s="51">
        <f t="shared" si="7"/>
        <v>0</v>
      </c>
      <c r="W80" s="51">
        <f t="shared" si="7"/>
        <v>0</v>
      </c>
      <c r="X80" s="51">
        <f t="shared" si="7"/>
        <v>0</v>
      </c>
      <c r="Y80" s="51">
        <f t="shared" si="6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7"/>
      <c r="P81" s="50"/>
      <c r="Q81" s="50"/>
      <c r="R81" s="50"/>
      <c r="S81" s="50"/>
      <c r="T81" s="51">
        <f t="shared" ref="T81:X106" si="8">IF($N81="Pending",0,$N81*O81)</f>
        <v>0</v>
      </c>
      <c r="U81" s="51">
        <f t="shared" si="8"/>
        <v>0</v>
      </c>
      <c r="V81" s="51">
        <f t="shared" si="8"/>
        <v>0</v>
      </c>
      <c r="W81" s="51">
        <f t="shared" si="8"/>
        <v>0</v>
      </c>
      <c r="X81" s="51">
        <f t="shared" si="8"/>
        <v>0</v>
      </c>
      <c r="Y81" s="51">
        <f t="shared" ref="Y81:Y106" si="9">SUM(T81:X81)</f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7"/>
      <c r="P82" s="50"/>
      <c r="Q82" s="50"/>
      <c r="R82" s="50"/>
      <c r="S82" s="50"/>
      <c r="T82" s="51">
        <f t="shared" si="8"/>
        <v>0</v>
      </c>
      <c r="U82" s="51">
        <f t="shared" si="8"/>
        <v>0</v>
      </c>
      <c r="V82" s="51">
        <f t="shared" si="8"/>
        <v>0</v>
      </c>
      <c r="W82" s="51">
        <f t="shared" si="8"/>
        <v>0</v>
      </c>
      <c r="X82" s="51">
        <f t="shared" si="8"/>
        <v>0</v>
      </c>
      <c r="Y82" s="51">
        <f t="shared" si="9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7"/>
      <c r="P83" s="50"/>
      <c r="Q83" s="50"/>
      <c r="R83" s="50"/>
      <c r="S83" s="50"/>
      <c r="T83" s="51">
        <f t="shared" si="8"/>
        <v>0</v>
      </c>
      <c r="U83" s="51">
        <f t="shared" si="8"/>
        <v>0</v>
      </c>
      <c r="V83" s="51">
        <f t="shared" si="8"/>
        <v>0</v>
      </c>
      <c r="W83" s="51">
        <f t="shared" si="8"/>
        <v>0</v>
      </c>
      <c r="X83" s="51">
        <f t="shared" si="8"/>
        <v>0</v>
      </c>
      <c r="Y83" s="51">
        <f t="shared" si="9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7"/>
      <c r="P84" s="50"/>
      <c r="Q84" s="50"/>
      <c r="R84" s="50"/>
      <c r="S84" s="50"/>
      <c r="T84" s="51">
        <f t="shared" si="8"/>
        <v>0</v>
      </c>
      <c r="U84" s="51">
        <f t="shared" si="8"/>
        <v>0</v>
      </c>
      <c r="V84" s="51">
        <f t="shared" si="8"/>
        <v>0</v>
      </c>
      <c r="W84" s="51">
        <f t="shared" si="8"/>
        <v>0</v>
      </c>
      <c r="X84" s="51">
        <f t="shared" si="8"/>
        <v>0</v>
      </c>
      <c r="Y84" s="51">
        <f t="shared" si="9"/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7"/>
      <c r="P85" s="50"/>
      <c r="Q85" s="50"/>
      <c r="R85" s="50"/>
      <c r="S85" s="50"/>
      <c r="T85" s="51">
        <f t="shared" si="8"/>
        <v>0</v>
      </c>
      <c r="U85" s="51">
        <f t="shared" si="8"/>
        <v>0</v>
      </c>
      <c r="V85" s="51">
        <f t="shared" si="8"/>
        <v>0</v>
      </c>
      <c r="W85" s="51">
        <f t="shared" si="8"/>
        <v>0</v>
      </c>
      <c r="X85" s="51">
        <f t="shared" si="8"/>
        <v>0</v>
      </c>
      <c r="Y85" s="51">
        <f t="shared" si="9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7"/>
      <c r="P86" s="50"/>
      <c r="Q86" s="50"/>
      <c r="R86" s="50"/>
      <c r="S86" s="50"/>
      <c r="T86" s="51">
        <f t="shared" si="8"/>
        <v>0</v>
      </c>
      <c r="U86" s="51">
        <f t="shared" si="8"/>
        <v>0</v>
      </c>
      <c r="V86" s="51">
        <f t="shared" si="8"/>
        <v>0</v>
      </c>
      <c r="W86" s="51">
        <f t="shared" si="8"/>
        <v>0</v>
      </c>
      <c r="X86" s="51">
        <f t="shared" si="8"/>
        <v>0</v>
      </c>
      <c r="Y86" s="51">
        <f t="shared" si="9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7"/>
      <c r="P87" s="50"/>
      <c r="Q87" s="50"/>
      <c r="R87" s="50"/>
      <c r="S87" s="50"/>
      <c r="T87" s="51">
        <f t="shared" si="8"/>
        <v>0</v>
      </c>
      <c r="U87" s="51">
        <f t="shared" si="8"/>
        <v>0</v>
      </c>
      <c r="V87" s="51">
        <f t="shared" si="8"/>
        <v>0</v>
      </c>
      <c r="W87" s="51">
        <f t="shared" si="8"/>
        <v>0</v>
      </c>
      <c r="X87" s="51">
        <f t="shared" si="8"/>
        <v>0</v>
      </c>
      <c r="Y87" s="51">
        <f t="shared" si="9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7"/>
      <c r="P88" s="50"/>
      <c r="Q88" s="50"/>
      <c r="R88" s="50"/>
      <c r="S88" s="50"/>
      <c r="T88" s="51">
        <f t="shared" si="8"/>
        <v>0</v>
      </c>
      <c r="U88" s="51">
        <f t="shared" si="8"/>
        <v>0</v>
      </c>
      <c r="V88" s="51">
        <f t="shared" si="8"/>
        <v>0</v>
      </c>
      <c r="W88" s="51">
        <f t="shared" si="8"/>
        <v>0</v>
      </c>
      <c r="X88" s="51">
        <f t="shared" si="8"/>
        <v>0</v>
      </c>
      <c r="Y88" s="51">
        <f t="shared" si="9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7"/>
      <c r="P89" s="50"/>
      <c r="Q89" s="50"/>
      <c r="R89" s="50"/>
      <c r="S89" s="50"/>
      <c r="T89" s="51">
        <f t="shared" si="8"/>
        <v>0</v>
      </c>
      <c r="U89" s="51">
        <f t="shared" si="8"/>
        <v>0</v>
      </c>
      <c r="V89" s="51">
        <f t="shared" si="8"/>
        <v>0</v>
      </c>
      <c r="W89" s="51">
        <f t="shared" si="8"/>
        <v>0</v>
      </c>
      <c r="X89" s="51">
        <f t="shared" si="8"/>
        <v>0</v>
      </c>
      <c r="Y89" s="51">
        <f t="shared" si="9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7"/>
      <c r="P90" s="50"/>
      <c r="Q90" s="50"/>
      <c r="R90" s="50"/>
      <c r="S90" s="50"/>
      <c r="T90" s="51">
        <f t="shared" si="8"/>
        <v>0</v>
      </c>
      <c r="U90" s="51">
        <f t="shared" si="8"/>
        <v>0</v>
      </c>
      <c r="V90" s="51">
        <f t="shared" si="8"/>
        <v>0</v>
      </c>
      <c r="W90" s="51">
        <f t="shared" si="8"/>
        <v>0</v>
      </c>
      <c r="X90" s="51">
        <f t="shared" si="8"/>
        <v>0</v>
      </c>
      <c r="Y90" s="51">
        <f t="shared" si="9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7"/>
      <c r="P91" s="50"/>
      <c r="Q91" s="50"/>
      <c r="R91" s="50"/>
      <c r="S91" s="50"/>
      <c r="T91" s="51">
        <f t="shared" si="8"/>
        <v>0</v>
      </c>
      <c r="U91" s="51">
        <f t="shared" si="8"/>
        <v>0</v>
      </c>
      <c r="V91" s="51">
        <f t="shared" si="8"/>
        <v>0</v>
      </c>
      <c r="W91" s="51">
        <f t="shared" si="8"/>
        <v>0</v>
      </c>
      <c r="X91" s="51">
        <f t="shared" si="8"/>
        <v>0</v>
      </c>
      <c r="Y91" s="51">
        <f t="shared" si="9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7"/>
      <c r="P92" s="50"/>
      <c r="Q92" s="50"/>
      <c r="R92" s="50"/>
      <c r="S92" s="50"/>
      <c r="T92" s="51">
        <f t="shared" si="8"/>
        <v>0</v>
      </c>
      <c r="U92" s="51">
        <f t="shared" si="8"/>
        <v>0</v>
      </c>
      <c r="V92" s="51">
        <f t="shared" si="8"/>
        <v>0</v>
      </c>
      <c r="W92" s="51">
        <f t="shared" si="8"/>
        <v>0</v>
      </c>
      <c r="X92" s="51">
        <f t="shared" si="8"/>
        <v>0</v>
      </c>
      <c r="Y92" s="51">
        <f t="shared" si="9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7"/>
      <c r="P93" s="50"/>
      <c r="Q93" s="50"/>
      <c r="R93" s="50"/>
      <c r="S93" s="50"/>
      <c r="T93" s="51">
        <f t="shared" si="8"/>
        <v>0</v>
      </c>
      <c r="U93" s="51">
        <f t="shared" si="8"/>
        <v>0</v>
      </c>
      <c r="V93" s="51">
        <f t="shared" si="8"/>
        <v>0</v>
      </c>
      <c r="W93" s="51">
        <f t="shared" si="8"/>
        <v>0</v>
      </c>
      <c r="X93" s="51">
        <f t="shared" si="8"/>
        <v>0</v>
      </c>
      <c r="Y93" s="51">
        <f t="shared" si="9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7"/>
      <c r="P94" s="50"/>
      <c r="Q94" s="50"/>
      <c r="R94" s="50"/>
      <c r="S94" s="50"/>
      <c r="T94" s="51">
        <f t="shared" si="8"/>
        <v>0</v>
      </c>
      <c r="U94" s="51">
        <f t="shared" si="8"/>
        <v>0</v>
      </c>
      <c r="V94" s="51">
        <f t="shared" si="8"/>
        <v>0</v>
      </c>
      <c r="W94" s="51">
        <f t="shared" si="8"/>
        <v>0</v>
      </c>
      <c r="X94" s="51">
        <f t="shared" si="8"/>
        <v>0</v>
      </c>
      <c r="Y94" s="51">
        <f t="shared" si="9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7"/>
      <c r="P95" s="50"/>
      <c r="Q95" s="50"/>
      <c r="R95" s="50"/>
      <c r="S95" s="50"/>
      <c r="T95" s="51">
        <f t="shared" si="8"/>
        <v>0</v>
      </c>
      <c r="U95" s="51">
        <f t="shared" si="8"/>
        <v>0</v>
      </c>
      <c r="V95" s="51">
        <f t="shared" si="8"/>
        <v>0</v>
      </c>
      <c r="W95" s="51">
        <f t="shared" si="8"/>
        <v>0</v>
      </c>
      <c r="X95" s="51">
        <f t="shared" si="8"/>
        <v>0</v>
      </c>
      <c r="Y95" s="51">
        <f t="shared" si="9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7"/>
      <c r="P96" s="50"/>
      <c r="Q96" s="50"/>
      <c r="R96" s="50"/>
      <c r="S96" s="50"/>
      <c r="T96" s="51">
        <f t="shared" si="8"/>
        <v>0</v>
      </c>
      <c r="U96" s="51">
        <f t="shared" si="8"/>
        <v>0</v>
      </c>
      <c r="V96" s="51">
        <f t="shared" si="8"/>
        <v>0</v>
      </c>
      <c r="W96" s="51">
        <f t="shared" si="8"/>
        <v>0</v>
      </c>
      <c r="X96" s="51">
        <f t="shared" si="8"/>
        <v>0</v>
      </c>
      <c r="Y96" s="51">
        <f t="shared" si="9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7"/>
      <c r="P97" s="50"/>
      <c r="Q97" s="50"/>
      <c r="R97" s="50"/>
      <c r="S97" s="50"/>
      <c r="T97" s="51">
        <f t="shared" si="8"/>
        <v>0</v>
      </c>
      <c r="U97" s="51">
        <f t="shared" si="8"/>
        <v>0</v>
      </c>
      <c r="V97" s="51">
        <f t="shared" si="8"/>
        <v>0</v>
      </c>
      <c r="W97" s="51">
        <f t="shared" si="8"/>
        <v>0</v>
      </c>
      <c r="X97" s="51">
        <f t="shared" si="8"/>
        <v>0</v>
      </c>
      <c r="Y97" s="51">
        <f t="shared" si="9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7"/>
      <c r="P98" s="50"/>
      <c r="Q98" s="50"/>
      <c r="R98" s="50"/>
      <c r="S98" s="50"/>
      <c r="T98" s="51">
        <f t="shared" si="8"/>
        <v>0</v>
      </c>
      <c r="U98" s="51">
        <f t="shared" si="8"/>
        <v>0</v>
      </c>
      <c r="V98" s="51">
        <f t="shared" si="8"/>
        <v>0</v>
      </c>
      <c r="W98" s="51">
        <f t="shared" si="8"/>
        <v>0</v>
      </c>
      <c r="X98" s="51">
        <f t="shared" si="8"/>
        <v>0</v>
      </c>
      <c r="Y98" s="51">
        <f t="shared" si="9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7"/>
      <c r="P99" s="50"/>
      <c r="Q99" s="50"/>
      <c r="R99" s="50"/>
      <c r="S99" s="50"/>
      <c r="T99" s="51">
        <f t="shared" si="8"/>
        <v>0</v>
      </c>
      <c r="U99" s="51">
        <f t="shared" si="8"/>
        <v>0</v>
      </c>
      <c r="V99" s="51">
        <f t="shared" si="8"/>
        <v>0</v>
      </c>
      <c r="W99" s="51">
        <f t="shared" si="8"/>
        <v>0</v>
      </c>
      <c r="X99" s="51">
        <f t="shared" si="8"/>
        <v>0</v>
      </c>
      <c r="Y99" s="51">
        <f t="shared" si="9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7"/>
      <c r="P100" s="50"/>
      <c r="Q100" s="50"/>
      <c r="R100" s="50"/>
      <c r="S100" s="50"/>
      <c r="T100" s="51">
        <f t="shared" si="8"/>
        <v>0</v>
      </c>
      <c r="U100" s="51">
        <f t="shared" si="8"/>
        <v>0</v>
      </c>
      <c r="V100" s="51">
        <f t="shared" si="8"/>
        <v>0</v>
      </c>
      <c r="W100" s="51">
        <f t="shared" si="8"/>
        <v>0</v>
      </c>
      <c r="X100" s="51">
        <f t="shared" si="8"/>
        <v>0</v>
      </c>
      <c r="Y100" s="51">
        <f t="shared" si="9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7"/>
      <c r="P101" s="50"/>
      <c r="Q101" s="50"/>
      <c r="R101" s="50"/>
      <c r="S101" s="50"/>
      <c r="T101" s="51">
        <f t="shared" si="8"/>
        <v>0</v>
      </c>
      <c r="U101" s="51">
        <f t="shared" si="8"/>
        <v>0</v>
      </c>
      <c r="V101" s="51">
        <f t="shared" si="8"/>
        <v>0</v>
      </c>
      <c r="W101" s="51">
        <f t="shared" si="8"/>
        <v>0</v>
      </c>
      <c r="X101" s="51">
        <f t="shared" si="8"/>
        <v>0</v>
      </c>
      <c r="Y101" s="51">
        <f t="shared" si="9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7"/>
      <c r="P102" s="50"/>
      <c r="Q102" s="50"/>
      <c r="R102" s="50"/>
      <c r="S102" s="50"/>
      <c r="T102" s="51">
        <f t="shared" si="8"/>
        <v>0</v>
      </c>
      <c r="U102" s="51">
        <f t="shared" si="8"/>
        <v>0</v>
      </c>
      <c r="V102" s="51">
        <f t="shared" si="8"/>
        <v>0</v>
      </c>
      <c r="W102" s="51">
        <f t="shared" si="8"/>
        <v>0</v>
      </c>
      <c r="X102" s="51">
        <f t="shared" si="8"/>
        <v>0</v>
      </c>
      <c r="Y102" s="51">
        <f t="shared" si="9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7"/>
      <c r="P103" s="50"/>
      <c r="Q103" s="50"/>
      <c r="R103" s="50"/>
      <c r="S103" s="50"/>
      <c r="T103" s="51">
        <f t="shared" si="8"/>
        <v>0</v>
      </c>
      <c r="U103" s="51">
        <f t="shared" si="8"/>
        <v>0</v>
      </c>
      <c r="V103" s="51">
        <f t="shared" si="8"/>
        <v>0</v>
      </c>
      <c r="W103" s="51">
        <f t="shared" si="8"/>
        <v>0</v>
      </c>
      <c r="X103" s="51">
        <f t="shared" si="8"/>
        <v>0</v>
      </c>
      <c r="Y103" s="51">
        <f t="shared" si="9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7"/>
      <c r="P104" s="50"/>
      <c r="Q104" s="50"/>
      <c r="R104" s="50"/>
      <c r="S104" s="50"/>
      <c r="T104" s="51">
        <f t="shared" si="8"/>
        <v>0</v>
      </c>
      <c r="U104" s="51">
        <f t="shared" si="8"/>
        <v>0</v>
      </c>
      <c r="V104" s="51">
        <f t="shared" si="8"/>
        <v>0</v>
      </c>
      <c r="W104" s="51">
        <f t="shared" si="8"/>
        <v>0</v>
      </c>
      <c r="X104" s="51">
        <f t="shared" si="8"/>
        <v>0</v>
      </c>
      <c r="Y104" s="51">
        <f t="shared" si="9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7"/>
      <c r="P105" s="50"/>
      <c r="Q105" s="50"/>
      <c r="R105" s="50"/>
      <c r="S105" s="50"/>
      <c r="T105" s="51">
        <f t="shared" si="8"/>
        <v>0</v>
      </c>
      <c r="U105" s="51">
        <f t="shared" si="8"/>
        <v>0</v>
      </c>
      <c r="V105" s="51">
        <f t="shared" si="8"/>
        <v>0</v>
      </c>
      <c r="W105" s="51">
        <f t="shared" si="8"/>
        <v>0</v>
      </c>
      <c r="X105" s="51">
        <f t="shared" si="8"/>
        <v>0</v>
      </c>
      <c r="Y105" s="51">
        <f t="shared" si="9"/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7"/>
      <c r="P106" s="50"/>
      <c r="Q106" s="50"/>
      <c r="R106" s="50"/>
      <c r="S106" s="50"/>
      <c r="T106" s="51">
        <f t="shared" si="8"/>
        <v>0</v>
      </c>
      <c r="U106" s="51">
        <f t="shared" si="8"/>
        <v>0</v>
      </c>
      <c r="V106" s="51">
        <f t="shared" si="8"/>
        <v>0</v>
      </c>
      <c r="W106" s="51">
        <f t="shared" si="8"/>
        <v>0</v>
      </c>
      <c r="X106" s="51">
        <f t="shared" si="8"/>
        <v>0</v>
      </c>
      <c r="Y106" s="51">
        <f t="shared" si="9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13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13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32"/>
      <c r="Q108" s="32"/>
      <c r="R108" s="32"/>
      <c r="S108" s="69" t="s">
        <v>110</v>
      </c>
      <c r="T108" s="69">
        <f t="shared" ref="T108:Y108" si="10">SUM(T7:T106)</f>
        <v>0</v>
      </c>
      <c r="U108" s="69">
        <f t="shared" si="10"/>
        <v>6000</v>
      </c>
      <c r="V108" s="69">
        <f t="shared" si="10"/>
        <v>2154150</v>
      </c>
      <c r="W108" s="69">
        <f t="shared" si="10"/>
        <v>0</v>
      </c>
      <c r="X108" s="69">
        <f t="shared" si="10"/>
        <v>0</v>
      </c>
      <c r="Y108" s="69">
        <f t="shared" si="10"/>
        <v>2160150</v>
      </c>
      <c r="Z108" s="38"/>
      <c r="AA108" s="38"/>
    </row>
    <row r="109" spans="1:31" x14ac:dyDescent="0.25">
      <c r="C109" s="39"/>
      <c r="M109" s="38"/>
    </row>
    <row r="110" spans="1:31" x14ac:dyDescent="0.25">
      <c r="T110" s="145" t="str">
        <f t="shared" ref="T110:Y110" si="11">T6</f>
        <v>Cost estimate 2024</v>
      </c>
      <c r="U110" s="145" t="str">
        <f t="shared" si="11"/>
        <v>Cost estimate 2025</v>
      </c>
      <c r="V110" s="145" t="str">
        <f t="shared" si="11"/>
        <v>Cost estimate 2026</v>
      </c>
      <c r="W110" s="145" t="str">
        <f t="shared" si="11"/>
        <v>Cost estimate 2027</v>
      </c>
      <c r="X110" s="145" t="str">
        <f t="shared" si="11"/>
        <v>Cost estimate 2028</v>
      </c>
      <c r="Y110" s="145" t="str">
        <f t="shared" si="11"/>
        <v>TotalOver5Years</v>
      </c>
      <c r="Z110" s="191">
        <f>SUM(Y111:Y133)</f>
        <v>2160150</v>
      </c>
      <c r="AA110"/>
    </row>
    <row r="111" spans="1:31" x14ac:dyDescent="0.25">
      <c r="S111" s="145" t="str">
        <f>'Basic Input for Tool'!$D65</f>
        <v>Meeting</v>
      </c>
      <c r="T111" s="146">
        <f>SUMIF($Z$7:$Z$106,$S111,T$7:T$106)</f>
        <v>0</v>
      </c>
      <c r="U111" s="146">
        <f t="shared" ref="U111:Y133" si="12">SUMIF($Z$7:$Z$106,$S111,U$7:U$106)</f>
        <v>0</v>
      </c>
      <c r="V111" s="146">
        <f t="shared" si="12"/>
        <v>0</v>
      </c>
      <c r="W111" s="146">
        <f t="shared" si="12"/>
        <v>0</v>
      </c>
      <c r="X111" s="146">
        <f t="shared" si="12"/>
        <v>0</v>
      </c>
      <c r="Y111" s="146">
        <f t="shared" si="12"/>
        <v>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ref="T112:T133" si="13">SUMIF($Z$7:$Z$106,$S112,T$7:T$106)</f>
        <v>0</v>
      </c>
      <c r="U112" s="146">
        <f t="shared" si="12"/>
        <v>0</v>
      </c>
      <c r="V112" s="146">
        <f t="shared" si="12"/>
        <v>154150</v>
      </c>
      <c r="W112" s="146">
        <f t="shared" si="12"/>
        <v>0</v>
      </c>
      <c r="X112" s="146">
        <f t="shared" si="12"/>
        <v>0</v>
      </c>
      <c r="Y112" s="146">
        <f t="shared" si="12"/>
        <v>154150</v>
      </c>
      <c r="Z112"/>
      <c r="AA112"/>
    </row>
    <row r="113" spans="1:28" x14ac:dyDescent="0.25">
      <c r="S113" s="145" t="str">
        <f>'Basic Input for Tool'!$D67</f>
        <v>Workshop</v>
      </c>
      <c r="T113" s="146">
        <f t="shared" si="13"/>
        <v>0</v>
      </c>
      <c r="U113" s="146">
        <f t="shared" si="12"/>
        <v>0</v>
      </c>
      <c r="V113" s="146">
        <f t="shared" si="12"/>
        <v>0</v>
      </c>
      <c r="W113" s="146">
        <f t="shared" si="12"/>
        <v>0</v>
      </c>
      <c r="X113" s="146">
        <f t="shared" si="12"/>
        <v>0</v>
      </c>
      <c r="Y113" s="146">
        <f t="shared" si="12"/>
        <v>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13"/>
        <v>0</v>
      </c>
      <c r="U114" s="146">
        <f t="shared" si="12"/>
        <v>0</v>
      </c>
      <c r="V114" s="146">
        <f t="shared" si="12"/>
        <v>0</v>
      </c>
      <c r="W114" s="146">
        <f t="shared" si="12"/>
        <v>0</v>
      </c>
      <c r="X114" s="146">
        <f t="shared" si="12"/>
        <v>0</v>
      </c>
      <c r="Y114" s="146">
        <f t="shared" si="12"/>
        <v>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13"/>
        <v>0</v>
      </c>
      <c r="U115" s="146">
        <f t="shared" si="12"/>
        <v>6000</v>
      </c>
      <c r="V115" s="146">
        <f t="shared" si="12"/>
        <v>0</v>
      </c>
      <c r="W115" s="146">
        <f t="shared" si="12"/>
        <v>0</v>
      </c>
      <c r="X115" s="146">
        <f t="shared" si="12"/>
        <v>0</v>
      </c>
      <c r="Y115" s="146">
        <f t="shared" si="12"/>
        <v>6000</v>
      </c>
      <c r="Z115"/>
      <c r="AA115"/>
      <c r="AB115"/>
    </row>
    <row r="116" spans="1:28" s="37" customFormat="1" x14ac:dyDescent="0.25">
      <c r="A116" s="141"/>
      <c r="B116" s="141"/>
      <c r="C116" s="52"/>
      <c r="S116" s="145" t="str">
        <f>'Basic Input for Tool'!$D70</f>
        <v>Construction</v>
      </c>
      <c r="T116" s="146">
        <f t="shared" si="13"/>
        <v>0</v>
      </c>
      <c r="U116" s="146">
        <f t="shared" si="12"/>
        <v>0</v>
      </c>
      <c r="V116" s="146">
        <f t="shared" si="12"/>
        <v>2000000</v>
      </c>
      <c r="W116" s="146">
        <f t="shared" si="12"/>
        <v>0</v>
      </c>
      <c r="X116" s="146">
        <f t="shared" si="12"/>
        <v>0</v>
      </c>
      <c r="Y116" s="146">
        <f t="shared" si="12"/>
        <v>2000000</v>
      </c>
      <c r="Z116"/>
      <c r="AA116"/>
      <c r="AB116"/>
    </row>
    <row r="117" spans="1:28" s="37" customFormat="1" x14ac:dyDescent="0.25">
      <c r="A117" s="141"/>
      <c r="B117" s="141"/>
      <c r="C117" s="52"/>
      <c r="S117" s="145" t="str">
        <f>'Basic Input for Tool'!$D71</f>
        <v>Consultancy</v>
      </c>
      <c r="T117" s="146">
        <f t="shared" si="13"/>
        <v>0</v>
      </c>
      <c r="U117" s="146">
        <f t="shared" si="12"/>
        <v>0</v>
      </c>
      <c r="V117" s="146">
        <f t="shared" si="12"/>
        <v>0</v>
      </c>
      <c r="W117" s="146">
        <f t="shared" si="12"/>
        <v>0</v>
      </c>
      <c r="X117" s="146">
        <f t="shared" si="12"/>
        <v>0</v>
      </c>
      <c r="Y117" s="146">
        <f t="shared" si="12"/>
        <v>0</v>
      </c>
      <c r="Z117"/>
      <c r="AA117"/>
      <c r="AB117"/>
    </row>
    <row r="118" spans="1:28" s="37" customFormat="1" x14ac:dyDescent="0.25">
      <c r="A118" s="141"/>
      <c r="B118" s="141"/>
      <c r="C118" s="52"/>
      <c r="S118" s="145" t="str">
        <f>'Basic Input for Tool'!$D72</f>
        <v>Evaluation</v>
      </c>
      <c r="T118" s="146">
        <f t="shared" si="13"/>
        <v>0</v>
      </c>
      <c r="U118" s="146">
        <f t="shared" si="12"/>
        <v>0</v>
      </c>
      <c r="V118" s="146">
        <f t="shared" si="12"/>
        <v>0</v>
      </c>
      <c r="W118" s="146">
        <f t="shared" si="12"/>
        <v>0</v>
      </c>
      <c r="X118" s="146">
        <f t="shared" si="12"/>
        <v>0</v>
      </c>
      <c r="Y118" s="146">
        <f t="shared" si="12"/>
        <v>0</v>
      </c>
      <c r="Z118"/>
      <c r="AA118"/>
      <c r="AB118"/>
    </row>
    <row r="119" spans="1:28" s="37" customFormat="1" x14ac:dyDescent="0.25">
      <c r="A119" s="141"/>
      <c r="B119" s="141"/>
      <c r="C119" s="52"/>
      <c r="S119" s="145" t="str">
        <f>'Basic Input for Tool'!$D73</f>
        <v>Field visit</v>
      </c>
      <c r="T119" s="146">
        <f t="shared" si="13"/>
        <v>0</v>
      </c>
      <c r="U119" s="146">
        <f t="shared" si="12"/>
        <v>0</v>
      </c>
      <c r="V119" s="146">
        <f t="shared" si="12"/>
        <v>0</v>
      </c>
      <c r="W119" s="146">
        <f t="shared" si="12"/>
        <v>0</v>
      </c>
      <c r="X119" s="146">
        <f t="shared" si="12"/>
        <v>0</v>
      </c>
      <c r="Y119" s="146">
        <f t="shared" si="12"/>
        <v>0</v>
      </c>
      <c r="Z119"/>
      <c r="AA119"/>
      <c r="AB119"/>
    </row>
    <row r="120" spans="1:28" x14ac:dyDescent="0.25">
      <c r="S120" s="145" t="str">
        <f>'Basic Input for Tool'!$D74</f>
        <v>Human resources</v>
      </c>
      <c r="T120" s="146">
        <f t="shared" si="13"/>
        <v>0</v>
      </c>
      <c r="U120" s="146">
        <f t="shared" si="12"/>
        <v>0</v>
      </c>
      <c r="V120" s="146">
        <f t="shared" si="12"/>
        <v>0</v>
      </c>
      <c r="W120" s="146">
        <f t="shared" si="12"/>
        <v>0</v>
      </c>
      <c r="X120" s="146">
        <f t="shared" si="12"/>
        <v>0</v>
      </c>
      <c r="Y120" s="146">
        <f t="shared" si="12"/>
        <v>0</v>
      </c>
      <c r="Z120"/>
      <c r="AA120"/>
    </row>
    <row r="121" spans="1:28" x14ac:dyDescent="0.25">
      <c r="S121" s="145" t="str">
        <f>'Basic Input for Tool'!$D75</f>
        <v>Infrastructure</v>
      </c>
      <c r="T121" s="146">
        <f t="shared" si="13"/>
        <v>0</v>
      </c>
      <c r="U121" s="146">
        <f t="shared" si="12"/>
        <v>0</v>
      </c>
      <c r="V121" s="146">
        <f t="shared" si="12"/>
        <v>0</v>
      </c>
      <c r="W121" s="146">
        <f t="shared" si="12"/>
        <v>0</v>
      </c>
      <c r="X121" s="146">
        <f t="shared" si="12"/>
        <v>0</v>
      </c>
      <c r="Y121" s="146">
        <f t="shared" si="12"/>
        <v>0</v>
      </c>
      <c r="Z121"/>
      <c r="AA121"/>
    </row>
    <row r="122" spans="1:28" x14ac:dyDescent="0.25">
      <c r="S122" s="145" t="str">
        <f>'Basic Input for Tool'!$D76</f>
        <v>Document reproduction/printing</v>
      </c>
      <c r="T122" s="146">
        <f t="shared" si="13"/>
        <v>0</v>
      </c>
      <c r="U122" s="146">
        <f t="shared" si="12"/>
        <v>0</v>
      </c>
      <c r="V122" s="146">
        <f t="shared" si="12"/>
        <v>0</v>
      </c>
      <c r="W122" s="146">
        <f t="shared" si="12"/>
        <v>0</v>
      </c>
      <c r="X122" s="146">
        <f t="shared" si="12"/>
        <v>0</v>
      </c>
      <c r="Y122" s="146">
        <f t="shared" si="12"/>
        <v>0</v>
      </c>
      <c r="Z122"/>
      <c r="AA122"/>
    </row>
    <row r="123" spans="1:28" x14ac:dyDescent="0.25">
      <c r="S123" s="145" t="str">
        <f>'Basic Input for Tool'!$D77</f>
        <v>Procurement</v>
      </c>
      <c r="T123" s="146">
        <f t="shared" si="13"/>
        <v>0</v>
      </c>
      <c r="U123" s="146">
        <f t="shared" si="12"/>
        <v>0</v>
      </c>
      <c r="V123" s="146">
        <f t="shared" si="12"/>
        <v>0</v>
      </c>
      <c r="W123" s="146">
        <f t="shared" si="12"/>
        <v>0</v>
      </c>
      <c r="X123" s="146">
        <f t="shared" si="12"/>
        <v>0</v>
      </c>
      <c r="Y123" s="146">
        <f t="shared" si="12"/>
        <v>0</v>
      </c>
      <c r="Z123"/>
      <c r="AA123"/>
    </row>
    <row r="124" spans="1:28" x14ac:dyDescent="0.25">
      <c r="S124" s="145" t="str">
        <f>'Basic Input for Tool'!$D78</f>
        <v>Services</v>
      </c>
      <c r="T124" s="146">
        <f t="shared" si="13"/>
        <v>0</v>
      </c>
      <c r="U124" s="146">
        <f t="shared" si="12"/>
        <v>0</v>
      </c>
      <c r="V124" s="146">
        <f t="shared" si="12"/>
        <v>0</v>
      </c>
      <c r="W124" s="146">
        <f t="shared" si="12"/>
        <v>0</v>
      </c>
      <c r="X124" s="146">
        <f t="shared" si="12"/>
        <v>0</v>
      </c>
      <c r="Y124" s="146">
        <f t="shared" si="12"/>
        <v>0</v>
      </c>
      <c r="Z124"/>
      <c r="AA124"/>
    </row>
    <row r="125" spans="1:28" x14ac:dyDescent="0.25">
      <c r="S125" s="145" t="str">
        <f>'Basic Input for Tool'!$D79</f>
        <v>Simulation exercises</v>
      </c>
      <c r="T125" s="146">
        <f t="shared" si="13"/>
        <v>0</v>
      </c>
      <c r="U125" s="146">
        <f t="shared" si="12"/>
        <v>0</v>
      </c>
      <c r="V125" s="146">
        <f t="shared" si="12"/>
        <v>0</v>
      </c>
      <c r="W125" s="146">
        <f t="shared" si="12"/>
        <v>0</v>
      </c>
      <c r="X125" s="146">
        <f t="shared" si="12"/>
        <v>0</v>
      </c>
      <c r="Y125" s="146">
        <f t="shared" si="12"/>
        <v>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si="13"/>
        <v>0</v>
      </c>
      <c r="U126" s="146">
        <f t="shared" si="12"/>
        <v>0</v>
      </c>
      <c r="V126" s="146">
        <f t="shared" si="12"/>
        <v>0</v>
      </c>
      <c r="W126" s="146">
        <f t="shared" si="12"/>
        <v>0</v>
      </c>
      <c r="X126" s="146">
        <f t="shared" si="12"/>
        <v>0</v>
      </c>
      <c r="Y126" s="146">
        <f t="shared" si="12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13"/>
        <v>0</v>
      </c>
      <c r="U127" s="146">
        <f t="shared" si="12"/>
        <v>0</v>
      </c>
      <c r="V127" s="146">
        <f t="shared" si="12"/>
        <v>0</v>
      </c>
      <c r="W127" s="146">
        <f t="shared" si="12"/>
        <v>0</v>
      </c>
      <c r="X127" s="146">
        <f t="shared" si="12"/>
        <v>0</v>
      </c>
      <c r="Y127" s="146">
        <f t="shared" si="12"/>
        <v>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13"/>
        <v>0</v>
      </c>
      <c r="U128" s="146">
        <f t="shared" si="12"/>
        <v>0</v>
      </c>
      <c r="V128" s="146">
        <f t="shared" si="12"/>
        <v>0</v>
      </c>
      <c r="W128" s="146">
        <f t="shared" si="12"/>
        <v>0</v>
      </c>
      <c r="X128" s="146">
        <f t="shared" si="12"/>
        <v>0</v>
      </c>
      <c r="Y128" s="146">
        <f t="shared" si="12"/>
        <v>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13"/>
        <v>0</v>
      </c>
      <c r="U129" s="146">
        <f t="shared" si="12"/>
        <v>0</v>
      </c>
      <c r="V129" s="146">
        <f t="shared" si="12"/>
        <v>0</v>
      </c>
      <c r="W129" s="146">
        <f t="shared" si="12"/>
        <v>0</v>
      </c>
      <c r="X129" s="146">
        <f t="shared" si="12"/>
        <v>0</v>
      </c>
      <c r="Y129" s="146">
        <f t="shared" si="12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13"/>
        <v>0</v>
      </c>
      <c r="U130" s="146">
        <f t="shared" si="12"/>
        <v>0</v>
      </c>
      <c r="V130" s="146">
        <f t="shared" si="12"/>
        <v>0</v>
      </c>
      <c r="W130" s="146">
        <f t="shared" si="12"/>
        <v>0</v>
      </c>
      <c r="X130" s="146">
        <f t="shared" si="12"/>
        <v>0</v>
      </c>
      <c r="Y130" s="146">
        <f t="shared" si="12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13"/>
        <v>0</v>
      </c>
      <c r="U131" s="146">
        <f t="shared" si="12"/>
        <v>0</v>
      </c>
      <c r="V131" s="146">
        <f t="shared" si="12"/>
        <v>0</v>
      </c>
      <c r="W131" s="146">
        <f t="shared" si="12"/>
        <v>0</v>
      </c>
      <c r="X131" s="146">
        <f t="shared" si="12"/>
        <v>0</v>
      </c>
      <c r="Y131" s="146">
        <f t="shared" si="12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13"/>
        <v>0</v>
      </c>
      <c r="U132" s="146">
        <f t="shared" si="12"/>
        <v>0</v>
      </c>
      <c r="V132" s="146">
        <f t="shared" si="12"/>
        <v>0</v>
      </c>
      <c r="W132" s="146">
        <f t="shared" si="12"/>
        <v>0</v>
      </c>
      <c r="X132" s="146">
        <f t="shared" si="12"/>
        <v>0</v>
      </c>
      <c r="Y132" s="146">
        <f t="shared" si="12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13"/>
        <v>0</v>
      </c>
      <c r="U133" s="146">
        <f t="shared" si="12"/>
        <v>0</v>
      </c>
      <c r="V133" s="146">
        <f t="shared" si="12"/>
        <v>0</v>
      </c>
      <c r="W133" s="146">
        <f t="shared" si="12"/>
        <v>0</v>
      </c>
      <c r="X133" s="146">
        <f t="shared" si="12"/>
        <v>0</v>
      </c>
      <c r="Y133" s="146">
        <f t="shared" si="12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14">T6</f>
        <v>Cost estimate 2024</v>
      </c>
      <c r="U136" s="145" t="str">
        <f t="shared" si="14"/>
        <v>Cost estimate 2025</v>
      </c>
      <c r="V136" s="145" t="str">
        <f t="shared" si="14"/>
        <v>Cost estimate 2026</v>
      </c>
      <c r="W136" s="145" t="str">
        <f t="shared" si="14"/>
        <v>Cost estimate 2027</v>
      </c>
      <c r="X136" s="145" t="str">
        <f t="shared" si="14"/>
        <v>Cost estimate 2028</v>
      </c>
      <c r="Y136" s="145" t="str">
        <f t="shared" si="14"/>
        <v>TotalOver5Years</v>
      </c>
      <c r="Z136" s="191">
        <f>SUM(Y137:Y146)</f>
        <v>2160150</v>
      </c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>SUMIF($AA$7:$AA$106,$S137,T$7:T$106)</f>
        <v>0</v>
      </c>
      <c r="U137" s="146">
        <f t="shared" ref="U137:Y146" si="15">SUMIF($AA$7:$AA$106,$S137,U$7:U$106)</f>
        <v>0</v>
      </c>
      <c r="V137" s="146">
        <f t="shared" si="15"/>
        <v>2000000</v>
      </c>
      <c r="W137" s="146">
        <f t="shared" si="15"/>
        <v>0</v>
      </c>
      <c r="X137" s="146">
        <f t="shared" si="15"/>
        <v>0</v>
      </c>
      <c r="Y137" s="146">
        <f t="shared" si="15"/>
        <v>2000000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ref="T138:T146" si="16">SUMIF($AA$7:$AA$106,$S138,T$7:T$106)</f>
        <v>0</v>
      </c>
      <c r="U138" s="146">
        <f t="shared" si="15"/>
        <v>6000</v>
      </c>
      <c r="V138" s="146">
        <f t="shared" si="15"/>
        <v>154150</v>
      </c>
      <c r="W138" s="146">
        <f t="shared" si="15"/>
        <v>0</v>
      </c>
      <c r="X138" s="146">
        <f t="shared" si="15"/>
        <v>0</v>
      </c>
      <c r="Y138" s="146">
        <f t="shared" si="15"/>
        <v>160150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16"/>
        <v>0</v>
      </c>
      <c r="U139" s="146">
        <f t="shared" si="15"/>
        <v>0</v>
      </c>
      <c r="V139" s="146">
        <f t="shared" si="15"/>
        <v>0</v>
      </c>
      <c r="W139" s="146">
        <f t="shared" si="15"/>
        <v>0</v>
      </c>
      <c r="X139" s="146">
        <f t="shared" si="15"/>
        <v>0</v>
      </c>
      <c r="Y139" s="146">
        <f t="shared" si="15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16"/>
        <v>0</v>
      </c>
      <c r="U140" s="146">
        <f t="shared" si="15"/>
        <v>0</v>
      </c>
      <c r="V140" s="146">
        <f t="shared" si="15"/>
        <v>0</v>
      </c>
      <c r="W140" s="146">
        <f t="shared" si="15"/>
        <v>0</v>
      </c>
      <c r="X140" s="146">
        <f t="shared" si="15"/>
        <v>0</v>
      </c>
      <c r="Y140" s="146">
        <f t="shared" si="15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16"/>
        <v>0</v>
      </c>
      <c r="U141" s="146">
        <f t="shared" si="15"/>
        <v>0</v>
      </c>
      <c r="V141" s="146">
        <f t="shared" si="15"/>
        <v>0</v>
      </c>
      <c r="W141" s="146">
        <f t="shared" si="15"/>
        <v>0</v>
      </c>
      <c r="X141" s="146">
        <f t="shared" si="15"/>
        <v>0</v>
      </c>
      <c r="Y141" s="146">
        <f t="shared" si="15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16"/>
        <v>0</v>
      </c>
      <c r="U142" s="146">
        <f t="shared" si="15"/>
        <v>0</v>
      </c>
      <c r="V142" s="146">
        <f t="shared" si="15"/>
        <v>0</v>
      </c>
      <c r="W142" s="146">
        <f t="shared" si="15"/>
        <v>0</v>
      </c>
      <c r="X142" s="146">
        <f t="shared" si="15"/>
        <v>0</v>
      </c>
      <c r="Y142" s="146">
        <f t="shared" si="15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16"/>
        <v>0</v>
      </c>
      <c r="U143" s="146">
        <f t="shared" si="15"/>
        <v>0</v>
      </c>
      <c r="V143" s="146">
        <f t="shared" si="15"/>
        <v>0</v>
      </c>
      <c r="W143" s="146">
        <f t="shared" si="15"/>
        <v>0</v>
      </c>
      <c r="X143" s="146">
        <f t="shared" si="15"/>
        <v>0</v>
      </c>
      <c r="Y143" s="146">
        <f t="shared" si="15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16"/>
        <v>0</v>
      </c>
      <c r="U144" s="146">
        <f t="shared" si="15"/>
        <v>0</v>
      </c>
      <c r="V144" s="146">
        <f t="shared" si="15"/>
        <v>0</v>
      </c>
      <c r="W144" s="146">
        <f t="shared" si="15"/>
        <v>0</v>
      </c>
      <c r="X144" s="146">
        <f t="shared" si="15"/>
        <v>0</v>
      </c>
      <c r="Y144" s="146">
        <f t="shared" si="15"/>
        <v>0</v>
      </c>
      <c r="Z144"/>
      <c r="AA144"/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16"/>
        <v>0</v>
      </c>
      <c r="U145" s="146">
        <f t="shared" si="15"/>
        <v>0</v>
      </c>
      <c r="V145" s="146">
        <f t="shared" si="15"/>
        <v>0</v>
      </c>
      <c r="W145" s="146">
        <f t="shared" si="15"/>
        <v>0</v>
      </c>
      <c r="X145" s="146">
        <f t="shared" si="15"/>
        <v>0</v>
      </c>
      <c r="Y145" s="146">
        <f t="shared" si="15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16"/>
        <v>0</v>
      </c>
      <c r="U146" s="146">
        <f t="shared" si="15"/>
        <v>0</v>
      </c>
      <c r="V146" s="146">
        <f t="shared" si="15"/>
        <v>0</v>
      </c>
      <c r="W146" s="146">
        <f t="shared" si="15"/>
        <v>0</v>
      </c>
      <c r="X146" s="146">
        <f t="shared" si="15"/>
        <v>0</v>
      </c>
      <c r="Y146" s="146">
        <f t="shared" si="15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17">T6</f>
        <v>Cost estimate 2024</v>
      </c>
      <c r="U149" s="145" t="str">
        <f t="shared" si="17"/>
        <v>Cost estimate 2025</v>
      </c>
      <c r="V149" s="145" t="str">
        <f t="shared" si="17"/>
        <v>Cost estimate 2026</v>
      </c>
      <c r="W149" s="145" t="str">
        <f t="shared" si="17"/>
        <v>Cost estimate 2027</v>
      </c>
      <c r="X149" s="145" t="str">
        <f t="shared" si="17"/>
        <v>Cost estimate 2028</v>
      </c>
      <c r="Y149" s="145" t="str">
        <f t="shared" si="17"/>
        <v>TotalOver5Years</v>
      </c>
      <c r="Z149" s="191">
        <f>SUM(Y150:Y153)</f>
        <v>2160150</v>
      </c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>SUMIF($H$7:$H$106,$S150,T$7:T$106)</f>
        <v>0</v>
      </c>
      <c r="U150" s="146">
        <f t="shared" ref="U150:Y153" si="18">SUMIF($H$7:$H$106,$S150,U$7:U$106)</f>
        <v>0</v>
      </c>
      <c r="V150" s="146">
        <f t="shared" si="18"/>
        <v>0</v>
      </c>
      <c r="W150" s="146">
        <f t="shared" si="18"/>
        <v>0</v>
      </c>
      <c r="X150" s="146">
        <f t="shared" si="18"/>
        <v>0</v>
      </c>
      <c r="Y150" s="146">
        <f t="shared" si="18"/>
        <v>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>SUMIF($H$7:$H$106,$S151,T$7:T$106)</f>
        <v>0</v>
      </c>
      <c r="U151" s="146">
        <f t="shared" si="18"/>
        <v>6000</v>
      </c>
      <c r="V151" s="146">
        <f t="shared" si="18"/>
        <v>2154150</v>
      </c>
      <c r="W151" s="146">
        <f t="shared" si="18"/>
        <v>0</v>
      </c>
      <c r="X151" s="146">
        <f t="shared" si="18"/>
        <v>0</v>
      </c>
      <c r="Y151" s="146">
        <f t="shared" si="18"/>
        <v>2160150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>SUMIF($H$7:$H$106,$S152,T$7:T$106)</f>
        <v>0</v>
      </c>
      <c r="U152" s="146">
        <f t="shared" si="18"/>
        <v>0</v>
      </c>
      <c r="V152" s="146">
        <f t="shared" si="18"/>
        <v>0</v>
      </c>
      <c r="W152" s="146">
        <f t="shared" si="18"/>
        <v>0</v>
      </c>
      <c r="X152" s="146">
        <f t="shared" si="18"/>
        <v>0</v>
      </c>
      <c r="Y152" s="146">
        <f t="shared" si="18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>SUMIF($H$7:$H$106,$S153,T$7:T$106)</f>
        <v>0</v>
      </c>
      <c r="U153" s="146">
        <f t="shared" si="18"/>
        <v>0</v>
      </c>
      <c r="V153" s="146">
        <f t="shared" si="18"/>
        <v>0</v>
      </c>
      <c r="W153" s="146">
        <f t="shared" si="18"/>
        <v>0</v>
      </c>
      <c r="X153" s="146">
        <f t="shared" si="18"/>
        <v>0</v>
      </c>
      <c r="Y153" s="146">
        <f t="shared" si="18"/>
        <v>0</v>
      </c>
      <c r="Z153"/>
      <c r="AA153"/>
      <c r="AB153"/>
    </row>
    <row r="154" spans="1:28" s="37" customFormat="1" x14ac:dyDescent="0.25">
      <c r="A154" s="141"/>
      <c r="B154" s="141"/>
      <c r="C154" s="52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19">T6</f>
        <v>Cost estimate 2024</v>
      </c>
      <c r="U156" s="145" t="str">
        <f t="shared" si="19"/>
        <v>Cost estimate 2025</v>
      </c>
      <c r="V156" s="145" t="str">
        <f t="shared" si="19"/>
        <v>Cost estimate 2026</v>
      </c>
      <c r="W156" s="145" t="str">
        <f t="shared" si="19"/>
        <v>Cost estimate 2027</v>
      </c>
      <c r="X156" s="145" t="str">
        <f t="shared" si="19"/>
        <v>Cost estimate 2028</v>
      </c>
      <c r="Y156" s="145" t="str">
        <f t="shared" si="19"/>
        <v>TotalOver5Years</v>
      </c>
      <c r="Z156" s="191">
        <f>SUM(Y157:Y179)</f>
        <v>2160150</v>
      </c>
      <c r="AA156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 t="shared" ref="T157:T173" si="20">SUMIF($G$7:$G$106,$S157,T$7:T$106)</f>
        <v>0</v>
      </c>
      <c r="U157" s="146">
        <f t="shared" ref="U157:Y172" si="21">SUMIF($G$7:$G$106,$S157,U$7:U$106)</f>
        <v>0</v>
      </c>
      <c r="V157" s="146">
        <f t="shared" si="21"/>
        <v>0</v>
      </c>
      <c r="W157" s="146">
        <f t="shared" si="21"/>
        <v>0</v>
      </c>
      <c r="X157" s="146">
        <f t="shared" si="21"/>
        <v>0</v>
      </c>
      <c r="Y157" s="146">
        <f t="shared" si="21"/>
        <v>0</v>
      </c>
      <c r="Z157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si="20"/>
        <v>0</v>
      </c>
      <c r="U158" s="146">
        <f t="shared" si="21"/>
        <v>0</v>
      </c>
      <c r="V158" s="146">
        <f t="shared" si="21"/>
        <v>0</v>
      </c>
      <c r="W158" s="146">
        <f t="shared" si="21"/>
        <v>0</v>
      </c>
      <c r="X158" s="146">
        <f t="shared" si="21"/>
        <v>0</v>
      </c>
      <c r="Y158" s="146">
        <f t="shared" si="21"/>
        <v>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20"/>
        <v>0</v>
      </c>
      <c r="U159" s="146">
        <f t="shared" si="21"/>
        <v>6000</v>
      </c>
      <c r="V159" s="146">
        <f t="shared" si="21"/>
        <v>154150</v>
      </c>
      <c r="W159" s="146">
        <f t="shared" si="21"/>
        <v>0</v>
      </c>
      <c r="X159" s="146">
        <f t="shared" si="21"/>
        <v>0</v>
      </c>
      <c r="Y159" s="146">
        <f t="shared" si="21"/>
        <v>160150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20"/>
        <v>0</v>
      </c>
      <c r="U160" s="146">
        <f t="shared" si="21"/>
        <v>0</v>
      </c>
      <c r="V160" s="146">
        <f t="shared" si="21"/>
        <v>2000000</v>
      </c>
      <c r="W160" s="146">
        <f t="shared" si="21"/>
        <v>0</v>
      </c>
      <c r="X160" s="146">
        <f t="shared" si="21"/>
        <v>0</v>
      </c>
      <c r="Y160" s="146">
        <f t="shared" si="21"/>
        <v>2000000</v>
      </c>
      <c r="Z160"/>
      <c r="AA160"/>
    </row>
    <row r="161" spans="19:27" x14ac:dyDescent="0.25">
      <c r="S161" s="145" t="str">
        <f>'Basic Input for Tool'!$E$69</f>
        <v>Other 2</v>
      </c>
      <c r="T161" s="146">
        <f t="shared" si="20"/>
        <v>0</v>
      </c>
      <c r="U161" s="146">
        <f t="shared" si="21"/>
        <v>0</v>
      </c>
      <c r="V161" s="146">
        <f t="shared" si="21"/>
        <v>0</v>
      </c>
      <c r="W161" s="146">
        <f t="shared" si="21"/>
        <v>0</v>
      </c>
      <c r="X161" s="146">
        <f t="shared" si="21"/>
        <v>0</v>
      </c>
      <c r="Y161" s="146">
        <f t="shared" si="21"/>
        <v>0</v>
      </c>
      <c r="Z161"/>
      <c r="AA161"/>
    </row>
    <row r="162" spans="19:27" x14ac:dyDescent="0.25">
      <c r="S162" s="145" t="str">
        <f>'Basic Input for Tool'!$E$70</f>
        <v>Other 3</v>
      </c>
      <c r="T162" s="146">
        <f t="shared" si="20"/>
        <v>0</v>
      </c>
      <c r="U162" s="146">
        <f t="shared" si="21"/>
        <v>0</v>
      </c>
      <c r="V162" s="146">
        <f t="shared" si="21"/>
        <v>0</v>
      </c>
      <c r="W162" s="146">
        <f t="shared" si="21"/>
        <v>0</v>
      </c>
      <c r="X162" s="146">
        <f t="shared" si="21"/>
        <v>0</v>
      </c>
      <c r="Y162" s="146">
        <f t="shared" si="21"/>
        <v>0</v>
      </c>
      <c r="Z162"/>
      <c r="AA162"/>
    </row>
    <row r="163" spans="19:27" x14ac:dyDescent="0.25">
      <c r="S163" s="145" t="str">
        <f>'Basic Input for Tool'!$E$71</f>
        <v>Other 4</v>
      </c>
      <c r="T163" s="146">
        <f t="shared" si="20"/>
        <v>0</v>
      </c>
      <c r="U163" s="146">
        <f t="shared" si="21"/>
        <v>0</v>
      </c>
      <c r="V163" s="146">
        <f t="shared" si="21"/>
        <v>0</v>
      </c>
      <c r="W163" s="146">
        <f t="shared" si="21"/>
        <v>0</v>
      </c>
      <c r="X163" s="146">
        <f t="shared" si="21"/>
        <v>0</v>
      </c>
      <c r="Y163" s="146">
        <f t="shared" si="21"/>
        <v>0</v>
      </c>
      <c r="Z163"/>
      <c r="AA163"/>
    </row>
    <row r="164" spans="19:27" x14ac:dyDescent="0.25">
      <c r="S164" s="145" t="str">
        <f>'Basic Input for Tool'!$E$72</f>
        <v>Other 5</v>
      </c>
      <c r="T164" s="146">
        <f t="shared" si="20"/>
        <v>0</v>
      </c>
      <c r="U164" s="146">
        <f t="shared" si="21"/>
        <v>0</v>
      </c>
      <c r="V164" s="146">
        <f t="shared" si="21"/>
        <v>0</v>
      </c>
      <c r="W164" s="146">
        <f t="shared" si="21"/>
        <v>0</v>
      </c>
      <c r="X164" s="146">
        <f t="shared" si="21"/>
        <v>0</v>
      </c>
      <c r="Y164" s="146">
        <f t="shared" si="21"/>
        <v>0</v>
      </c>
      <c r="Z164"/>
      <c r="AA164"/>
    </row>
    <row r="165" spans="19:27" x14ac:dyDescent="0.25">
      <c r="S165" s="145" t="str">
        <f>'Basic Input for Tool'!$E$73</f>
        <v>Other 6</v>
      </c>
      <c r="T165" s="146">
        <f t="shared" si="20"/>
        <v>0</v>
      </c>
      <c r="U165" s="146">
        <f t="shared" si="21"/>
        <v>0</v>
      </c>
      <c r="V165" s="146">
        <f t="shared" si="21"/>
        <v>0</v>
      </c>
      <c r="W165" s="146">
        <f t="shared" si="21"/>
        <v>0</v>
      </c>
      <c r="X165" s="146">
        <f t="shared" si="21"/>
        <v>0</v>
      </c>
      <c r="Y165" s="146">
        <f t="shared" si="21"/>
        <v>0</v>
      </c>
      <c r="Z165"/>
      <c r="AA165"/>
    </row>
    <row r="166" spans="19:27" x14ac:dyDescent="0.25">
      <c r="S166" s="145" t="str">
        <f>'Basic Input for Tool'!$E74</f>
        <v>Other 7</v>
      </c>
      <c r="T166" s="146">
        <f t="shared" si="20"/>
        <v>0</v>
      </c>
      <c r="U166" s="146">
        <f t="shared" si="21"/>
        <v>0</v>
      </c>
      <c r="V166" s="146">
        <f t="shared" si="21"/>
        <v>0</v>
      </c>
      <c r="W166" s="146">
        <f t="shared" si="21"/>
        <v>0</v>
      </c>
      <c r="X166" s="146">
        <f t="shared" si="21"/>
        <v>0</v>
      </c>
      <c r="Y166" s="146">
        <f t="shared" si="21"/>
        <v>0</v>
      </c>
      <c r="Z166"/>
      <c r="AA166"/>
    </row>
    <row r="167" spans="19:27" x14ac:dyDescent="0.25">
      <c r="S167" s="145" t="str">
        <f>'Basic Input for Tool'!$E75</f>
        <v>Other 8</v>
      </c>
      <c r="T167" s="146">
        <f t="shared" si="20"/>
        <v>0</v>
      </c>
      <c r="U167" s="146">
        <f t="shared" si="21"/>
        <v>0</v>
      </c>
      <c r="V167" s="146">
        <f t="shared" si="21"/>
        <v>0</v>
      </c>
      <c r="W167" s="146">
        <f t="shared" si="21"/>
        <v>0</v>
      </c>
      <c r="X167" s="146">
        <f t="shared" si="21"/>
        <v>0</v>
      </c>
      <c r="Y167" s="146">
        <f t="shared" si="21"/>
        <v>0</v>
      </c>
      <c r="Z167"/>
      <c r="AA167"/>
    </row>
    <row r="168" spans="19:27" x14ac:dyDescent="0.25">
      <c r="S168" s="145" t="str">
        <f>'Basic Input for Tool'!$E76</f>
        <v>Other 9</v>
      </c>
      <c r="T168" s="146">
        <f t="shared" si="20"/>
        <v>0</v>
      </c>
      <c r="U168" s="146">
        <f t="shared" si="21"/>
        <v>0</v>
      </c>
      <c r="V168" s="146">
        <f t="shared" si="21"/>
        <v>0</v>
      </c>
      <c r="W168" s="146">
        <f t="shared" si="21"/>
        <v>0</v>
      </c>
      <c r="X168" s="146">
        <f t="shared" si="21"/>
        <v>0</v>
      </c>
      <c r="Y168" s="146">
        <f t="shared" si="21"/>
        <v>0</v>
      </c>
      <c r="Z168"/>
      <c r="AA168"/>
    </row>
    <row r="169" spans="19:27" x14ac:dyDescent="0.25">
      <c r="S169" s="145" t="str">
        <f>'Basic Input for Tool'!$E77</f>
        <v>Other 10</v>
      </c>
      <c r="T169" s="146">
        <f t="shared" si="20"/>
        <v>0</v>
      </c>
      <c r="U169" s="146">
        <f t="shared" si="21"/>
        <v>0</v>
      </c>
      <c r="V169" s="146">
        <f t="shared" si="21"/>
        <v>0</v>
      </c>
      <c r="W169" s="146">
        <f t="shared" si="21"/>
        <v>0</v>
      </c>
      <c r="X169" s="146">
        <f t="shared" si="21"/>
        <v>0</v>
      </c>
      <c r="Y169" s="146">
        <f t="shared" si="21"/>
        <v>0</v>
      </c>
      <c r="Z169"/>
      <c r="AA169"/>
    </row>
    <row r="170" spans="19:27" x14ac:dyDescent="0.25">
      <c r="S170" s="145" t="str">
        <f>'Basic Input for Tool'!$E78</f>
        <v>Other 11</v>
      </c>
      <c r="T170" s="146">
        <f t="shared" si="20"/>
        <v>0</v>
      </c>
      <c r="U170" s="146">
        <f t="shared" si="21"/>
        <v>0</v>
      </c>
      <c r="V170" s="146">
        <f t="shared" si="21"/>
        <v>0</v>
      </c>
      <c r="W170" s="146">
        <f t="shared" si="21"/>
        <v>0</v>
      </c>
      <c r="X170" s="146">
        <f t="shared" si="21"/>
        <v>0</v>
      </c>
      <c r="Y170" s="146">
        <f t="shared" si="21"/>
        <v>0</v>
      </c>
      <c r="Z170"/>
      <c r="AA170"/>
    </row>
    <row r="171" spans="19:27" x14ac:dyDescent="0.25">
      <c r="S171" s="145" t="str">
        <f>'Basic Input for Tool'!$E79</f>
        <v>Other 12</v>
      </c>
      <c r="T171" s="146">
        <f t="shared" si="20"/>
        <v>0</v>
      </c>
      <c r="U171" s="146">
        <f t="shared" si="21"/>
        <v>0</v>
      </c>
      <c r="V171" s="146">
        <f t="shared" si="21"/>
        <v>0</v>
      </c>
      <c r="W171" s="146">
        <f t="shared" si="21"/>
        <v>0</v>
      </c>
      <c r="X171" s="146">
        <f t="shared" si="21"/>
        <v>0</v>
      </c>
      <c r="Y171" s="146">
        <f t="shared" si="21"/>
        <v>0</v>
      </c>
      <c r="Z171"/>
      <c r="AA171"/>
    </row>
    <row r="172" spans="19:27" x14ac:dyDescent="0.25">
      <c r="S172" s="145" t="str">
        <f>'Basic Input for Tool'!$E80</f>
        <v>Other 13</v>
      </c>
      <c r="T172" s="146">
        <f t="shared" si="20"/>
        <v>0</v>
      </c>
      <c r="U172" s="146">
        <f t="shared" si="21"/>
        <v>0</v>
      </c>
      <c r="V172" s="146">
        <f t="shared" si="21"/>
        <v>0</v>
      </c>
      <c r="W172" s="146">
        <f t="shared" si="21"/>
        <v>0</v>
      </c>
      <c r="X172" s="146">
        <f t="shared" si="21"/>
        <v>0</v>
      </c>
      <c r="Y172" s="146">
        <f t="shared" si="21"/>
        <v>0</v>
      </c>
      <c r="Z172"/>
      <c r="AA172"/>
    </row>
    <row r="173" spans="19:27" x14ac:dyDescent="0.25">
      <c r="S173" s="145" t="str">
        <f>'Basic Input for Tool'!$E81</f>
        <v>Other 14</v>
      </c>
      <c r="T173" s="146">
        <f t="shared" si="20"/>
        <v>0</v>
      </c>
      <c r="U173" s="146">
        <f>SUMIF($G$7:$G$106,$S173,U$7:U$106)</f>
        <v>0</v>
      </c>
      <c r="V173" s="146">
        <f>SUMIF($G$7:$G$106,$S173,V$7:V$106)</f>
        <v>0</v>
      </c>
      <c r="W173" s="146">
        <f>SUMIF($G$7:$G$106,$S173,W$7:W$106)</f>
        <v>0</v>
      </c>
      <c r="X173" s="146">
        <f>SUMIF($G$7:$G$106,$S173,X$7:X$106)</f>
        <v>0</v>
      </c>
      <c r="Y173" s="146">
        <f>SUMIF($G$7:$G$106,$S173,Y$7:Y$106)</f>
        <v>0</v>
      </c>
      <c r="Z173"/>
      <c r="AA173"/>
    </row>
    <row r="174" spans="19:27" x14ac:dyDescent="0.25">
      <c r="S174" s="145" t="str">
        <f>'Basic Input for Tool'!$E82</f>
        <v>Other 15</v>
      </c>
      <c r="T174" s="146">
        <f t="shared" ref="T174:Y179" si="22">SUMIF($G$7:$G$106,$S174,T$7:T$106)</f>
        <v>0</v>
      </c>
      <c r="U174" s="146">
        <f t="shared" si="22"/>
        <v>0</v>
      </c>
      <c r="V174" s="146">
        <f t="shared" si="22"/>
        <v>0</v>
      </c>
      <c r="W174" s="146">
        <f t="shared" si="22"/>
        <v>0</v>
      </c>
      <c r="X174" s="146">
        <f t="shared" si="22"/>
        <v>0</v>
      </c>
      <c r="Y174" s="146">
        <f t="shared" si="22"/>
        <v>0</v>
      </c>
      <c r="Z174"/>
      <c r="AA174"/>
    </row>
    <row r="175" spans="19:27" x14ac:dyDescent="0.25">
      <c r="S175" s="145" t="str">
        <f>'Basic Input for Tool'!$E83</f>
        <v>Other 16</v>
      </c>
      <c r="T175" s="146">
        <f t="shared" si="22"/>
        <v>0</v>
      </c>
      <c r="U175" s="146">
        <f t="shared" si="22"/>
        <v>0</v>
      </c>
      <c r="V175" s="146">
        <f t="shared" si="22"/>
        <v>0</v>
      </c>
      <c r="W175" s="146">
        <f t="shared" si="22"/>
        <v>0</v>
      </c>
      <c r="X175" s="146">
        <f t="shared" si="22"/>
        <v>0</v>
      </c>
      <c r="Y175" s="146">
        <f t="shared" si="22"/>
        <v>0</v>
      </c>
      <c r="Z175"/>
      <c r="AA175"/>
    </row>
    <row r="176" spans="19:27" x14ac:dyDescent="0.25">
      <c r="S176" s="145" t="str">
        <f>'Basic Input for Tool'!$E84</f>
        <v>Other 17</v>
      </c>
      <c r="T176" s="146">
        <f t="shared" si="22"/>
        <v>0</v>
      </c>
      <c r="U176" s="146">
        <f t="shared" si="22"/>
        <v>0</v>
      </c>
      <c r="V176" s="146">
        <f t="shared" si="22"/>
        <v>0</v>
      </c>
      <c r="W176" s="146">
        <f t="shared" si="22"/>
        <v>0</v>
      </c>
      <c r="X176" s="146">
        <f t="shared" si="22"/>
        <v>0</v>
      </c>
      <c r="Y176" s="146">
        <f t="shared" si="22"/>
        <v>0</v>
      </c>
      <c r="Z176"/>
      <c r="AA176"/>
    </row>
    <row r="177" spans="1:27" x14ac:dyDescent="0.25">
      <c r="S177" s="145" t="str">
        <f>'Basic Input for Tool'!$E85</f>
        <v>Other 18</v>
      </c>
      <c r="T177" s="146">
        <f t="shared" si="22"/>
        <v>0</v>
      </c>
      <c r="U177" s="146">
        <f t="shared" si="22"/>
        <v>0</v>
      </c>
      <c r="V177" s="146">
        <f t="shared" si="22"/>
        <v>0</v>
      </c>
      <c r="W177" s="146">
        <f t="shared" si="22"/>
        <v>0</v>
      </c>
      <c r="X177" s="146">
        <f t="shared" si="22"/>
        <v>0</v>
      </c>
      <c r="Y177" s="146">
        <f t="shared" si="22"/>
        <v>0</v>
      </c>
      <c r="Z177"/>
      <c r="AA177"/>
    </row>
    <row r="178" spans="1:27" x14ac:dyDescent="0.25">
      <c r="S178" s="145" t="str">
        <f>'Basic Input for Tool'!$E86</f>
        <v>Other 19</v>
      </c>
      <c r="T178" s="146">
        <f t="shared" si="22"/>
        <v>0</v>
      </c>
      <c r="U178" s="146">
        <f t="shared" si="22"/>
        <v>0</v>
      </c>
      <c r="V178" s="146">
        <f t="shared" si="22"/>
        <v>0</v>
      </c>
      <c r="W178" s="146">
        <f t="shared" si="22"/>
        <v>0</v>
      </c>
      <c r="X178" s="146">
        <f t="shared" si="22"/>
        <v>0</v>
      </c>
      <c r="Y178" s="146">
        <f t="shared" si="22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22"/>
        <v>0</v>
      </c>
      <c r="U179" s="146">
        <f t="shared" si="22"/>
        <v>0</v>
      </c>
      <c r="V179" s="146">
        <f t="shared" si="22"/>
        <v>0</v>
      </c>
      <c r="W179" s="146">
        <f t="shared" si="22"/>
        <v>0</v>
      </c>
      <c r="X179" s="146">
        <f t="shared" si="22"/>
        <v>0</v>
      </c>
      <c r="Y179" s="146">
        <f t="shared" si="22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23">U6</f>
        <v>Cost estimate 2025</v>
      </c>
      <c r="V182" s="145" t="str">
        <f t="shared" si="23"/>
        <v>Cost estimate 2026</v>
      </c>
      <c r="W182" s="145" t="str">
        <f t="shared" si="23"/>
        <v>Cost estimate 2027</v>
      </c>
      <c r="X182" s="145" t="str">
        <f t="shared" si="23"/>
        <v>Cost estimate 2028</v>
      </c>
      <c r="Y182" s="145" t="str">
        <f t="shared" si="23"/>
        <v>TotalOver5Years</v>
      </c>
      <c r="Z182" s="191">
        <f>SUM(Y183:Y184)</f>
        <v>2160150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0</v>
      </c>
      <c r="U183" s="146">
        <f>SUM(SUMIFS(U$7:U$106,$L7:$L106,{"yes","y","funded"}))</f>
        <v>0</v>
      </c>
      <c r="V183" s="146">
        <f>SUM(SUMIFS(V$7:V$106,$L7:$L106,{"yes","y","funded"}))</f>
        <v>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0</v>
      </c>
      <c r="U184" s="146">
        <f>SUM(SUMIFS(U$7:U$106,$L7:$L106,{"no","n","not funded"}))</f>
        <v>6000</v>
      </c>
      <c r="V184" s="146">
        <f>SUM(SUMIFS(V$7:V$106,$L7:$L106,{"no","n","not funded"}))</f>
        <v>2154150</v>
      </c>
      <c r="W184" s="146">
        <f>SUM(SUMIFS(W$7:W$106,$L7:$L106,{"no","n","not funded"}))</f>
        <v>0</v>
      </c>
      <c r="X184" s="146">
        <f>SUM(SUMIFS(X$7:X$106,$L7:$L106,{"no","n","not funded"}))</f>
        <v>0</v>
      </c>
      <c r="Y184" s="146">
        <f>SUM(SUMIFS(Y$7:Y$106,$L7:$L106,{"no","n","not funded"}))</f>
        <v>2160150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</row>
    <row r="188" spans="1:27" x14ac:dyDescent="0.25">
      <c r="A188" s="37"/>
      <c r="B188" s="37"/>
    </row>
    <row r="189" spans="1:27" x14ac:dyDescent="0.25">
      <c r="A189" s="37"/>
      <c r="B189" s="37"/>
    </row>
    <row r="190" spans="1:27" x14ac:dyDescent="0.25">
      <c r="A190" s="37"/>
      <c r="B190" s="37"/>
    </row>
    <row r="191" spans="1:27" x14ac:dyDescent="0.25">
      <c r="A191" s="37"/>
      <c r="B191" s="37"/>
    </row>
    <row r="192" spans="1:27" x14ac:dyDescent="0.25">
      <c r="A192" s="37"/>
      <c r="B192" s="37"/>
    </row>
    <row r="193" spans="1:2" x14ac:dyDescent="0.25">
      <c r="A193" s="37"/>
      <c r="B193" s="37"/>
    </row>
    <row r="194" spans="1:2" x14ac:dyDescent="0.25">
      <c r="A194" s="37"/>
      <c r="B194" s="37"/>
    </row>
    <row r="195" spans="1:2" x14ac:dyDescent="0.25">
      <c r="A195" s="37"/>
      <c r="B195" s="37"/>
    </row>
    <row r="196" spans="1:2" x14ac:dyDescent="0.25">
      <c r="A196" s="37"/>
      <c r="B196" s="37"/>
    </row>
    <row r="197" spans="1:2" x14ac:dyDescent="0.25">
      <c r="A197" s="37"/>
      <c r="B197" s="37"/>
    </row>
    <row r="198" spans="1:2" x14ac:dyDescent="0.25">
      <c r="A198" s="37"/>
      <c r="B198" s="37"/>
    </row>
    <row r="199" spans="1:2" x14ac:dyDescent="0.25">
      <c r="A199" s="37"/>
      <c r="B199" s="37"/>
    </row>
    <row r="200" spans="1:2" x14ac:dyDescent="0.25">
      <c r="A200" s="37"/>
      <c r="B200" s="37"/>
    </row>
    <row r="201" spans="1:2" x14ac:dyDescent="0.25">
      <c r="A201" s="37"/>
      <c r="B201" s="37"/>
    </row>
    <row r="202" spans="1:2" x14ac:dyDescent="0.25">
      <c r="A202" s="37"/>
      <c r="B202" s="37"/>
    </row>
    <row r="203" spans="1:2" x14ac:dyDescent="0.25">
      <c r="A203" s="37"/>
      <c r="B203" s="37"/>
    </row>
    <row r="204" spans="1:2" x14ac:dyDescent="0.25">
      <c r="A204" s="37"/>
      <c r="B204" s="37"/>
    </row>
    <row r="205" spans="1:2" x14ac:dyDescent="0.25">
      <c r="A205" s="37"/>
      <c r="B205" s="37"/>
    </row>
    <row r="206" spans="1:2" x14ac:dyDescent="0.25">
      <c r="A206" s="37"/>
      <c r="B206" s="37"/>
    </row>
    <row r="207" spans="1:2" x14ac:dyDescent="0.25">
      <c r="A207" s="37"/>
      <c r="B207" s="37"/>
    </row>
    <row r="208" spans="1:2" x14ac:dyDescent="0.25">
      <c r="A208" s="37"/>
      <c r="B208" s="37"/>
    </row>
  </sheetData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disablePrompts="1"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0600-000000000000}"/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6">
    <tabColor theme="6" tint="0.59999389629810485"/>
  </sheetPr>
  <dimension ref="A1:XFC189"/>
  <sheetViews>
    <sheetView topLeftCell="H3" zoomScaleNormal="100" workbookViewId="0">
      <selection activeCell="Q10" sqref="Q10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9" width="6.42578125" style="37" bestFit="1" customWidth="1"/>
    <col min="20" max="24" width="18.85546875" style="37" bestFit="1" customWidth="1"/>
    <col min="25" max="25" width="17.42578125" style="37" customWidth="1"/>
    <col min="26" max="26" width="17.85546875" style="37" customWidth="1"/>
    <col min="27" max="27" width="14.5703125" style="37" bestFit="1" customWidth="1"/>
    <col min="28" max="28" width="14" customWidth="1"/>
    <col min="29" max="29" width="11.5703125" customWidth="1"/>
    <col min="30" max="30" width="16.85546875" customWidth="1"/>
    <col min="31" max="31" width="12" customWidth="1"/>
  </cols>
  <sheetData>
    <row r="1" spans="1:193 16371:16383" x14ac:dyDescent="0.25">
      <c r="A1" s="136" t="str">
        <f>IF(ISNA(VLOOKUP(CountryName,CountriesCodes,2,FALSE))=TRUE,"",VLOOKUP(CountryName,CountriesCodes,2,FALSE)&amp; "ZOO")</f>
        <v>ETH ZOO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</row>
    <row r="5" spans="1:193 16371:16383" ht="46.5" x14ac:dyDescent="0.25">
      <c r="A5" s="139"/>
      <c r="B5" s="40" t="s">
        <v>598</v>
      </c>
      <c r="C5" s="41" t="s">
        <v>756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3</v>
      </c>
      <c r="AH6">
        <f>COUNTA($N7:$N106)</f>
        <v>3</v>
      </c>
    </row>
    <row r="7" spans="1:193 16371:16383" x14ac:dyDescent="0.25">
      <c r="A7" s="143"/>
      <c r="B7" s="48"/>
      <c r="C7" s="48"/>
      <c r="D7" s="226"/>
      <c r="E7" s="226"/>
      <c r="F7" s="226" t="s">
        <v>801</v>
      </c>
      <c r="G7" s="226" t="s">
        <v>778</v>
      </c>
      <c r="H7" s="226" t="s">
        <v>32</v>
      </c>
      <c r="I7" s="226" t="s">
        <v>802</v>
      </c>
      <c r="J7" s="226"/>
      <c r="K7" s="226"/>
      <c r="L7" s="226" t="s">
        <v>791</v>
      </c>
      <c r="M7" s="226" t="s">
        <v>779</v>
      </c>
      <c r="N7" s="205">
        <f>(((($AN7-$AO7)*$AP7*$AQ7+$AO7*($AP7+ExtraDaysFar)*$AR7)+($AS7*$AP7)+($AT7+$AU7)*$AP7*$AN7+$AV7*$AN7))+($AW7*$AZ7*$AX7+$AW7*$BA7*$AZ7+$AY7+$AN7*$BB7)+$BC7*$AP7+$BH7+$BI7</f>
        <v>7400</v>
      </c>
      <c r="O7" s="47"/>
      <c r="P7" s="50">
        <v>1</v>
      </c>
      <c r="Q7" s="50"/>
      <c r="R7" s="50"/>
      <c r="S7" s="50"/>
      <c r="T7" s="51">
        <f t="shared" ref="T7:X19" si="1">IF($N7="Pending",0,$N7*O7)</f>
        <v>0</v>
      </c>
      <c r="U7" s="51">
        <f t="shared" si="1"/>
        <v>7400</v>
      </c>
      <c r="V7" s="51">
        <f t="shared" si="1"/>
        <v>0</v>
      </c>
      <c r="W7" s="51">
        <f t="shared" si="1"/>
        <v>0</v>
      </c>
      <c r="X7" s="51">
        <f t="shared" si="1"/>
        <v>0</v>
      </c>
      <c r="Y7" s="51">
        <f t="shared" ref="Y7:Y54" si="2">SUM(T7:X7)</f>
        <v>7400</v>
      </c>
      <c r="Z7" s="49" t="s">
        <v>670</v>
      </c>
      <c r="AA7" s="49" t="s">
        <v>591</v>
      </c>
      <c r="AB7" s="15"/>
      <c r="AC7" s="15"/>
      <c r="AD7" s="15"/>
      <c r="AE7" s="15"/>
      <c r="AL7" t="s">
        <v>665</v>
      </c>
      <c r="AN7">
        <v>10</v>
      </c>
      <c r="AO7">
        <v>0</v>
      </c>
      <c r="AP7">
        <v>1</v>
      </c>
      <c r="AQ7">
        <v>0</v>
      </c>
      <c r="AR7">
        <v>1480</v>
      </c>
      <c r="AS7">
        <v>3500</v>
      </c>
      <c r="AT7">
        <v>250</v>
      </c>
      <c r="AU7">
        <v>80</v>
      </c>
      <c r="AV7">
        <v>60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 t="s">
        <v>32</v>
      </c>
      <c r="BE7" t="s">
        <v>591</v>
      </c>
      <c r="BF7" t="s">
        <v>670</v>
      </c>
      <c r="BG7" t="s">
        <v>778</v>
      </c>
      <c r="BH7">
        <v>0</v>
      </c>
      <c r="BI7">
        <v>0</v>
      </c>
    </row>
    <row r="8" spans="1:193 16371:16383" x14ac:dyDescent="0.25">
      <c r="A8" s="143"/>
      <c r="B8" s="48"/>
      <c r="C8" s="48"/>
      <c r="D8" s="48"/>
      <c r="E8" s="48"/>
      <c r="F8" s="48" t="s">
        <v>803</v>
      </c>
      <c r="G8" s="48" t="s">
        <v>778</v>
      </c>
      <c r="H8" s="48" t="s">
        <v>32</v>
      </c>
      <c r="I8" s="48" t="s">
        <v>802</v>
      </c>
      <c r="J8" s="48"/>
      <c r="K8" s="48"/>
      <c r="L8" s="48" t="s">
        <v>791</v>
      </c>
      <c r="M8" s="48" t="s">
        <v>779</v>
      </c>
      <c r="N8" s="205">
        <v>14028000</v>
      </c>
      <c r="O8" s="47">
        <v>1</v>
      </c>
      <c r="P8" s="50">
        <v>1</v>
      </c>
      <c r="Q8" s="50">
        <v>1</v>
      </c>
      <c r="R8" s="50">
        <v>1</v>
      </c>
      <c r="S8" s="50">
        <v>1</v>
      </c>
      <c r="T8" s="51">
        <f t="shared" si="1"/>
        <v>14028000</v>
      </c>
      <c r="U8" s="51">
        <f t="shared" si="1"/>
        <v>14028000</v>
      </c>
      <c r="V8" s="51">
        <f t="shared" si="1"/>
        <v>14028000</v>
      </c>
      <c r="W8" s="51">
        <f t="shared" si="1"/>
        <v>14028000</v>
      </c>
      <c r="X8" s="51">
        <f t="shared" si="1"/>
        <v>14028000</v>
      </c>
      <c r="Y8" s="51">
        <f t="shared" si="2"/>
        <v>70140000</v>
      </c>
      <c r="Z8" s="49" t="s">
        <v>660</v>
      </c>
      <c r="AA8" s="49" t="s">
        <v>592</v>
      </c>
      <c r="AB8" s="15"/>
      <c r="AC8" s="15"/>
      <c r="AD8" s="15"/>
      <c r="AE8" s="15"/>
      <c r="AL8" t="s">
        <v>804</v>
      </c>
      <c r="CN8" t="s">
        <v>775</v>
      </c>
      <c r="CO8">
        <v>7</v>
      </c>
      <c r="CP8">
        <v>167000</v>
      </c>
      <c r="CQ8" t="b">
        <v>1</v>
      </c>
      <c r="CR8">
        <v>12</v>
      </c>
      <c r="CS8" t="s">
        <v>710</v>
      </c>
      <c r="CT8">
        <v>0</v>
      </c>
      <c r="CU8">
        <v>0</v>
      </c>
      <c r="CV8" t="b">
        <v>0</v>
      </c>
      <c r="CW8">
        <v>0</v>
      </c>
      <c r="CX8" t="s">
        <v>710</v>
      </c>
      <c r="CY8">
        <v>0</v>
      </c>
      <c r="CZ8">
        <v>0</v>
      </c>
      <c r="DA8" t="b">
        <v>0</v>
      </c>
      <c r="DB8">
        <v>0</v>
      </c>
      <c r="DC8" t="s">
        <v>710</v>
      </c>
      <c r="DD8">
        <v>0</v>
      </c>
      <c r="DE8">
        <v>0</v>
      </c>
      <c r="DF8" t="b">
        <v>0</v>
      </c>
      <c r="DG8">
        <v>0</v>
      </c>
      <c r="DH8" t="s">
        <v>710</v>
      </c>
      <c r="DI8">
        <v>0</v>
      </c>
      <c r="DJ8">
        <v>0</v>
      </c>
      <c r="DK8" t="b">
        <v>0</v>
      </c>
      <c r="DL8">
        <v>0</v>
      </c>
      <c r="DM8" t="s">
        <v>710</v>
      </c>
      <c r="DN8">
        <v>0</v>
      </c>
      <c r="DO8">
        <v>0</v>
      </c>
      <c r="DP8" t="b">
        <v>0</v>
      </c>
      <c r="DQ8">
        <v>0</v>
      </c>
      <c r="DR8" t="s">
        <v>710</v>
      </c>
      <c r="DS8">
        <v>0</v>
      </c>
      <c r="DT8">
        <v>0</v>
      </c>
      <c r="DU8" t="b">
        <v>0</v>
      </c>
      <c r="DV8">
        <v>0</v>
      </c>
      <c r="DY8">
        <v>14028000</v>
      </c>
      <c r="DZ8" t="s">
        <v>32</v>
      </c>
      <c r="EA8" t="s">
        <v>592</v>
      </c>
      <c r="EB8" t="s">
        <v>660</v>
      </c>
      <c r="EC8" t="s">
        <v>778</v>
      </c>
    </row>
    <row r="9" spans="1:193 16371:16383" ht="31.5" x14ac:dyDescent="0.25">
      <c r="A9" s="143"/>
      <c r="B9" s="48"/>
      <c r="C9" s="48"/>
      <c r="D9" s="48"/>
      <c r="E9" s="48"/>
      <c r="F9" s="48" t="s">
        <v>807</v>
      </c>
      <c r="G9" s="48" t="s">
        <v>778</v>
      </c>
      <c r="H9" s="48" t="s">
        <v>32</v>
      </c>
      <c r="I9" s="48" t="s">
        <v>802</v>
      </c>
      <c r="J9" s="48"/>
      <c r="K9" s="48"/>
      <c r="L9" s="48" t="s">
        <v>791</v>
      </c>
      <c r="M9" s="48" t="s">
        <v>779</v>
      </c>
      <c r="N9" s="205">
        <v>1085000</v>
      </c>
      <c r="O9" s="47"/>
      <c r="P9" s="50"/>
      <c r="Q9" s="50">
        <v>1</v>
      </c>
      <c r="R9" s="50"/>
      <c r="S9" s="50"/>
      <c r="T9" s="51">
        <f t="shared" si="1"/>
        <v>0</v>
      </c>
      <c r="U9" s="51">
        <f t="shared" si="1"/>
        <v>0</v>
      </c>
      <c r="V9" s="51">
        <f t="shared" si="1"/>
        <v>1085000</v>
      </c>
      <c r="W9" s="51">
        <f t="shared" si="1"/>
        <v>0</v>
      </c>
      <c r="X9" s="51">
        <f t="shared" si="1"/>
        <v>0</v>
      </c>
      <c r="Y9" s="51">
        <f t="shared" si="2"/>
        <v>1085000</v>
      </c>
      <c r="Z9" s="49" t="s">
        <v>109</v>
      </c>
      <c r="AA9" s="49" t="s">
        <v>591</v>
      </c>
      <c r="AB9" s="15"/>
      <c r="AC9" s="15"/>
      <c r="AD9" s="15"/>
      <c r="AE9" s="15"/>
      <c r="AL9" t="s">
        <v>673</v>
      </c>
      <c r="EG9" t="s">
        <v>805</v>
      </c>
      <c r="EH9">
        <v>1</v>
      </c>
      <c r="EI9">
        <v>85000</v>
      </c>
      <c r="EJ9">
        <v>85000</v>
      </c>
      <c r="EK9" t="s">
        <v>806</v>
      </c>
      <c r="EL9">
        <v>1</v>
      </c>
      <c r="EM9">
        <v>1000000</v>
      </c>
      <c r="EN9">
        <v>1000000</v>
      </c>
      <c r="EO9" t="s">
        <v>795</v>
      </c>
      <c r="EP9">
        <v>0</v>
      </c>
      <c r="EQ9">
        <v>0</v>
      </c>
      <c r="ER9">
        <v>0</v>
      </c>
      <c r="ES9" t="s">
        <v>795</v>
      </c>
      <c r="ET9">
        <v>0</v>
      </c>
      <c r="EU9">
        <v>0</v>
      </c>
      <c r="EV9">
        <v>0</v>
      </c>
      <c r="EW9" t="s">
        <v>795</v>
      </c>
      <c r="EX9">
        <v>0</v>
      </c>
      <c r="EY9">
        <v>0</v>
      </c>
      <c r="EZ9">
        <v>0</v>
      </c>
      <c r="FA9" t="s">
        <v>795</v>
      </c>
      <c r="FB9">
        <v>0</v>
      </c>
      <c r="FC9">
        <v>0</v>
      </c>
      <c r="FD9">
        <v>0</v>
      </c>
      <c r="FE9" t="s">
        <v>795</v>
      </c>
      <c r="FF9">
        <v>0</v>
      </c>
      <c r="FG9">
        <v>0</v>
      </c>
      <c r="FH9">
        <v>0</v>
      </c>
      <c r="FI9" t="s">
        <v>795</v>
      </c>
      <c r="FJ9">
        <v>0</v>
      </c>
      <c r="FK9">
        <v>0</v>
      </c>
      <c r="FL9">
        <v>0</v>
      </c>
      <c r="FM9" t="s">
        <v>795</v>
      </c>
      <c r="FN9">
        <v>0</v>
      </c>
      <c r="FO9">
        <v>0</v>
      </c>
      <c r="FP9">
        <v>0</v>
      </c>
      <c r="FQ9" t="s">
        <v>795</v>
      </c>
      <c r="FR9">
        <v>0</v>
      </c>
      <c r="FS9">
        <v>0</v>
      </c>
      <c r="FT9">
        <v>0</v>
      </c>
      <c r="FU9">
        <v>1085000</v>
      </c>
      <c r="FV9" t="s">
        <v>32</v>
      </c>
      <c r="FW9" t="s">
        <v>591</v>
      </c>
      <c r="FX9" t="s">
        <v>109</v>
      </c>
      <c r="FY9" t="s">
        <v>778</v>
      </c>
      <c r="FZ9" t="s">
        <v>109</v>
      </c>
    </row>
    <row r="10" spans="1:193 16371:16383" x14ac:dyDescent="0.25">
      <c r="A10" s="143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205"/>
      <c r="O10" s="47"/>
      <c r="P10" s="50"/>
      <c r="Q10" s="50"/>
      <c r="R10" s="50"/>
      <c r="S10" s="50"/>
      <c r="T10" s="51">
        <f t="shared" si="1"/>
        <v>0</v>
      </c>
      <c r="U10" s="51">
        <f t="shared" si="1"/>
        <v>0</v>
      </c>
      <c r="V10" s="51">
        <f t="shared" si="1"/>
        <v>0</v>
      </c>
      <c r="W10" s="51">
        <f t="shared" si="1"/>
        <v>0</v>
      </c>
      <c r="X10" s="51">
        <f t="shared" si="1"/>
        <v>0</v>
      </c>
      <c r="Y10" s="51">
        <f t="shared" si="2"/>
        <v>0</v>
      </c>
      <c r="Z10" s="49"/>
      <c r="AA10" s="49"/>
      <c r="AB10" s="15"/>
      <c r="AC10" s="15"/>
      <c r="AD10" s="15"/>
      <c r="AE10" s="15"/>
    </row>
    <row r="11" spans="1:193 16371:16383" x14ac:dyDescent="0.25">
      <c r="A11" s="143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205"/>
      <c r="O11" s="47"/>
      <c r="P11" s="50"/>
      <c r="Q11" s="50"/>
      <c r="R11" s="50"/>
      <c r="S11" s="50"/>
      <c r="T11" s="51">
        <f t="shared" si="1"/>
        <v>0</v>
      </c>
      <c r="U11" s="51">
        <f t="shared" si="1"/>
        <v>0</v>
      </c>
      <c r="V11" s="51">
        <f t="shared" si="1"/>
        <v>0</v>
      </c>
      <c r="W11" s="51">
        <f t="shared" si="1"/>
        <v>0</v>
      </c>
      <c r="X11" s="51">
        <f t="shared" si="1"/>
        <v>0</v>
      </c>
      <c r="Y11" s="51">
        <f t="shared" si="2"/>
        <v>0</v>
      </c>
      <c r="Z11" s="49"/>
      <c r="AA11" s="49"/>
      <c r="AB11" s="15"/>
      <c r="AC11" s="15"/>
      <c r="AD11" s="15"/>
      <c r="AE11" s="15"/>
    </row>
    <row r="12" spans="1:193 16371:16383" x14ac:dyDescent="0.25">
      <c r="A12" s="143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205"/>
      <c r="O12" s="47"/>
      <c r="P12" s="50"/>
      <c r="Q12" s="50"/>
      <c r="R12" s="50"/>
      <c r="S12" s="50"/>
      <c r="T12" s="51">
        <f t="shared" si="1"/>
        <v>0</v>
      </c>
      <c r="U12" s="51">
        <f t="shared" si="1"/>
        <v>0</v>
      </c>
      <c r="V12" s="51">
        <f t="shared" si="1"/>
        <v>0</v>
      </c>
      <c r="W12" s="51">
        <f t="shared" si="1"/>
        <v>0</v>
      </c>
      <c r="X12" s="51">
        <f t="shared" si="1"/>
        <v>0</v>
      </c>
      <c r="Y12" s="51">
        <f t="shared" si="2"/>
        <v>0</v>
      </c>
      <c r="Z12" s="49"/>
      <c r="AA12" s="49"/>
      <c r="AB12" s="15"/>
      <c r="AC12" s="15"/>
      <c r="AD12" s="15"/>
      <c r="AE12" s="15"/>
    </row>
    <row r="13" spans="1:193 16371:16383" x14ac:dyDescent="0.25">
      <c r="A13" s="143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205"/>
      <c r="O13" s="47"/>
      <c r="P13" s="50"/>
      <c r="Q13" s="50"/>
      <c r="R13" s="50"/>
      <c r="S13" s="50"/>
      <c r="T13" s="51">
        <f>IF($N13="Pending",0,$N13*O13)</f>
        <v>0</v>
      </c>
      <c r="U13" s="51">
        <f t="shared" si="1"/>
        <v>0</v>
      </c>
      <c r="V13" s="51">
        <f t="shared" si="1"/>
        <v>0</v>
      </c>
      <c r="W13" s="51">
        <f t="shared" si="1"/>
        <v>0</v>
      </c>
      <c r="X13" s="51">
        <f t="shared" si="1"/>
        <v>0</v>
      </c>
      <c r="Y13" s="51">
        <f t="shared" si="2"/>
        <v>0</v>
      </c>
      <c r="Z13" s="49"/>
      <c r="AA13" s="49"/>
      <c r="AB13" s="15"/>
      <c r="AC13" s="15"/>
      <c r="AD13" s="15"/>
      <c r="AE13" s="15"/>
    </row>
    <row r="14" spans="1:193 16371:16383" x14ac:dyDescent="0.25">
      <c r="A14" s="143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205"/>
      <c r="O14" s="47"/>
      <c r="P14" s="50"/>
      <c r="Q14" s="50"/>
      <c r="R14" s="50"/>
      <c r="S14" s="50"/>
      <c r="T14" s="51">
        <f t="shared" si="1"/>
        <v>0</v>
      </c>
      <c r="U14" s="51">
        <f t="shared" si="1"/>
        <v>0</v>
      </c>
      <c r="V14" s="51">
        <f t="shared" si="1"/>
        <v>0</v>
      </c>
      <c r="W14" s="51">
        <f t="shared" si="1"/>
        <v>0</v>
      </c>
      <c r="X14" s="51">
        <f t="shared" si="1"/>
        <v>0</v>
      </c>
      <c r="Y14" s="51">
        <f t="shared" si="2"/>
        <v>0</v>
      </c>
      <c r="Z14" s="49"/>
      <c r="AA14" s="49"/>
      <c r="AB14" s="15"/>
      <c r="AC14" s="15"/>
      <c r="AD14" s="15"/>
      <c r="AE14" s="15"/>
    </row>
    <row r="15" spans="1:193 16371:16383" x14ac:dyDescent="0.25">
      <c r="A15" s="143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205"/>
      <c r="O15" s="47"/>
      <c r="P15" s="50"/>
      <c r="Q15" s="50"/>
      <c r="R15" s="50"/>
      <c r="S15" s="50"/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2"/>
        <v>0</v>
      </c>
      <c r="Z15" s="49"/>
      <c r="AA15" s="49"/>
      <c r="AB15" s="15"/>
      <c r="AC15" s="15"/>
      <c r="AD15" s="15"/>
      <c r="AE15" s="15"/>
    </row>
    <row r="16" spans="1:193 16371:16383" x14ac:dyDescent="0.25">
      <c r="A16" s="143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205"/>
      <c r="O16" s="47"/>
      <c r="P16" s="50"/>
      <c r="Q16" s="50"/>
      <c r="R16" s="50"/>
      <c r="S16" s="50"/>
      <c r="T16" s="51">
        <f t="shared" si="1"/>
        <v>0</v>
      </c>
      <c r="U16" s="51">
        <f t="shared" si="1"/>
        <v>0</v>
      </c>
      <c r="V16" s="51">
        <f t="shared" si="1"/>
        <v>0</v>
      </c>
      <c r="W16" s="51">
        <f t="shared" si="1"/>
        <v>0</v>
      </c>
      <c r="X16" s="51">
        <f t="shared" si="1"/>
        <v>0</v>
      </c>
      <c r="Y16" s="51">
        <f t="shared" si="2"/>
        <v>0</v>
      </c>
      <c r="Z16" s="49"/>
      <c r="AA16" s="49"/>
      <c r="AB16" s="15"/>
      <c r="AC16" s="15"/>
      <c r="AD16" s="15"/>
      <c r="AE16" s="15"/>
    </row>
    <row r="17" spans="1:31" x14ac:dyDescent="0.25">
      <c r="A17" s="143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205"/>
      <c r="O17" s="47"/>
      <c r="P17" s="50"/>
      <c r="Q17" s="50"/>
      <c r="R17" s="50"/>
      <c r="S17" s="50"/>
      <c r="T17" s="51">
        <f>IF($N17="Pending",0,$N17*O17)</f>
        <v>0</v>
      </c>
      <c r="U17" s="51">
        <f t="shared" si="1"/>
        <v>0</v>
      </c>
      <c r="V17" s="51">
        <f t="shared" si="1"/>
        <v>0</v>
      </c>
      <c r="W17" s="51">
        <f t="shared" si="1"/>
        <v>0</v>
      </c>
      <c r="X17" s="51">
        <f t="shared" si="1"/>
        <v>0</v>
      </c>
      <c r="Y17" s="51">
        <f t="shared" si="2"/>
        <v>0</v>
      </c>
      <c r="Z17" s="49"/>
      <c r="AA17" s="49"/>
      <c r="AB17" s="15"/>
      <c r="AC17" s="15"/>
      <c r="AD17" s="15"/>
      <c r="AE17" s="15"/>
    </row>
    <row r="18" spans="1:31" x14ac:dyDescent="0.25">
      <c r="A18" s="143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205"/>
      <c r="O18" s="47"/>
      <c r="P18" s="50"/>
      <c r="Q18" s="50"/>
      <c r="R18" s="50"/>
      <c r="S18" s="50"/>
      <c r="T18" s="51">
        <f t="shared" ref="T18" si="3">IF($N18="Pending",0,$N18*O18)</f>
        <v>0</v>
      </c>
      <c r="U18" s="51">
        <f t="shared" si="1"/>
        <v>0</v>
      </c>
      <c r="V18" s="51">
        <f t="shared" si="1"/>
        <v>0</v>
      </c>
      <c r="W18" s="51">
        <f t="shared" si="1"/>
        <v>0</v>
      </c>
      <c r="X18" s="51">
        <f t="shared" si="1"/>
        <v>0</v>
      </c>
      <c r="Y18" s="51">
        <f t="shared" si="2"/>
        <v>0</v>
      </c>
      <c r="Z18" s="49"/>
      <c r="AA18" s="49"/>
      <c r="AB18" s="15"/>
      <c r="AC18" s="15"/>
      <c r="AD18" s="15"/>
      <c r="AE18" s="15"/>
    </row>
    <row r="19" spans="1:31" x14ac:dyDescent="0.25">
      <c r="A19" s="143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205"/>
      <c r="O19" s="47"/>
      <c r="P19" s="50"/>
      <c r="Q19" s="50"/>
      <c r="R19" s="50"/>
      <c r="S19" s="50"/>
      <c r="T19" s="51">
        <f t="shared" si="1"/>
        <v>0</v>
      </c>
      <c r="U19" s="51">
        <f t="shared" si="1"/>
        <v>0</v>
      </c>
      <c r="V19" s="51">
        <f t="shared" si="1"/>
        <v>0</v>
      </c>
      <c r="W19" s="51">
        <f t="shared" si="1"/>
        <v>0</v>
      </c>
      <c r="X19" s="51">
        <f t="shared" si="1"/>
        <v>0</v>
      </c>
      <c r="Y19" s="51">
        <f t="shared" si="2"/>
        <v>0</v>
      </c>
      <c r="Z19" s="49"/>
      <c r="AA19" s="49"/>
      <c r="AB19" s="15"/>
      <c r="AC19" s="15"/>
      <c r="AD19" s="15"/>
      <c r="AE19" s="15"/>
    </row>
    <row r="20" spans="1:31" x14ac:dyDescent="0.25">
      <c r="A20" s="143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205"/>
      <c r="O20" s="47"/>
      <c r="P20" s="50"/>
      <c r="Q20" s="50"/>
      <c r="R20" s="50"/>
      <c r="S20" s="50"/>
      <c r="T20" s="51">
        <f t="shared" ref="T20:X40" si="4">IF($N20="Pending",0,$N20*O20)</f>
        <v>0</v>
      </c>
      <c r="U20" s="51">
        <f t="shared" si="4"/>
        <v>0</v>
      </c>
      <c r="V20" s="51">
        <f t="shared" si="4"/>
        <v>0</v>
      </c>
      <c r="W20" s="51">
        <f t="shared" si="4"/>
        <v>0</v>
      </c>
      <c r="X20" s="51">
        <f t="shared" si="4"/>
        <v>0</v>
      </c>
      <c r="Y20" s="51">
        <f t="shared" si="2"/>
        <v>0</v>
      </c>
      <c r="Z20" s="49"/>
      <c r="AA20" s="49"/>
      <c r="AB20" s="15"/>
      <c r="AC20" s="15"/>
      <c r="AD20" s="15"/>
      <c r="AE20" s="15"/>
    </row>
    <row r="21" spans="1:31" x14ac:dyDescent="0.25">
      <c r="A21" s="143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205"/>
      <c r="O21" s="47"/>
      <c r="P21" s="50"/>
      <c r="Q21" s="50"/>
      <c r="R21" s="50"/>
      <c r="S21" s="50"/>
      <c r="T21" s="51">
        <f t="shared" si="4"/>
        <v>0</v>
      </c>
      <c r="U21" s="51">
        <f t="shared" si="4"/>
        <v>0</v>
      </c>
      <c r="V21" s="51">
        <f t="shared" si="4"/>
        <v>0</v>
      </c>
      <c r="W21" s="51">
        <f t="shared" si="4"/>
        <v>0</v>
      </c>
      <c r="X21" s="51">
        <f t="shared" si="4"/>
        <v>0</v>
      </c>
      <c r="Y21" s="51">
        <f t="shared" si="2"/>
        <v>0</v>
      </c>
      <c r="Z21" s="49"/>
      <c r="AA21" s="49"/>
      <c r="AB21" s="15"/>
      <c r="AC21" s="15"/>
      <c r="AD21" s="15"/>
      <c r="AE21" s="15"/>
    </row>
    <row r="22" spans="1:31" x14ac:dyDescent="0.25">
      <c r="A22" s="14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205"/>
      <c r="O22" s="47"/>
      <c r="P22" s="50"/>
      <c r="Q22" s="50"/>
      <c r="R22" s="50"/>
      <c r="S22" s="50"/>
      <c r="T22" s="51">
        <f t="shared" si="4"/>
        <v>0</v>
      </c>
      <c r="U22" s="51">
        <f t="shared" si="4"/>
        <v>0</v>
      </c>
      <c r="V22" s="51">
        <f t="shared" si="4"/>
        <v>0</v>
      </c>
      <c r="W22" s="51">
        <f t="shared" si="4"/>
        <v>0</v>
      </c>
      <c r="X22" s="51">
        <f t="shared" si="4"/>
        <v>0</v>
      </c>
      <c r="Y22" s="51">
        <f t="shared" si="2"/>
        <v>0</v>
      </c>
      <c r="Z22" s="49"/>
      <c r="AA22" s="49"/>
      <c r="AB22" s="15"/>
      <c r="AC22" s="15"/>
      <c r="AD22" s="15"/>
      <c r="AE22" s="15"/>
    </row>
    <row r="23" spans="1:31" x14ac:dyDescent="0.25">
      <c r="A23" s="143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205"/>
      <c r="O23" s="47"/>
      <c r="P23" s="50"/>
      <c r="Q23" s="50"/>
      <c r="R23" s="50"/>
      <c r="S23" s="50"/>
      <c r="T23" s="51">
        <f t="shared" si="4"/>
        <v>0</v>
      </c>
      <c r="U23" s="51">
        <f t="shared" si="4"/>
        <v>0</v>
      </c>
      <c r="V23" s="51">
        <f t="shared" si="4"/>
        <v>0</v>
      </c>
      <c r="W23" s="51">
        <f t="shared" si="4"/>
        <v>0</v>
      </c>
      <c r="X23" s="51">
        <f t="shared" si="4"/>
        <v>0</v>
      </c>
      <c r="Y23" s="51">
        <f t="shared" si="2"/>
        <v>0</v>
      </c>
      <c r="Z23" s="49"/>
      <c r="AA23" s="49"/>
      <c r="AB23" s="15"/>
      <c r="AC23" s="15"/>
      <c r="AD23" s="15"/>
      <c r="AE23" s="15"/>
    </row>
    <row r="24" spans="1:31" x14ac:dyDescent="0.25">
      <c r="A24" s="14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205"/>
      <c r="O24" s="47"/>
      <c r="P24" s="50"/>
      <c r="Q24" s="50"/>
      <c r="R24" s="50"/>
      <c r="S24" s="50"/>
      <c r="T24" s="51">
        <f t="shared" si="4"/>
        <v>0</v>
      </c>
      <c r="U24" s="51">
        <f t="shared" si="4"/>
        <v>0</v>
      </c>
      <c r="V24" s="51">
        <f t="shared" si="4"/>
        <v>0</v>
      </c>
      <c r="W24" s="51">
        <f t="shared" si="4"/>
        <v>0</v>
      </c>
      <c r="X24" s="51">
        <f t="shared" si="4"/>
        <v>0</v>
      </c>
      <c r="Y24" s="51">
        <f t="shared" si="2"/>
        <v>0</v>
      </c>
      <c r="Z24" s="49"/>
      <c r="AA24" s="49"/>
      <c r="AB24" s="15"/>
      <c r="AC24" s="15"/>
      <c r="AD24" s="15"/>
      <c r="AE24" s="15"/>
    </row>
    <row r="25" spans="1:31" x14ac:dyDescent="0.25">
      <c r="A25" s="143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205"/>
      <c r="O25" s="47"/>
      <c r="P25" s="50"/>
      <c r="Q25" s="50"/>
      <c r="R25" s="50"/>
      <c r="S25" s="50"/>
      <c r="T25" s="51">
        <f t="shared" si="4"/>
        <v>0</v>
      </c>
      <c r="U25" s="51">
        <f t="shared" si="4"/>
        <v>0</v>
      </c>
      <c r="V25" s="51">
        <f t="shared" si="4"/>
        <v>0</v>
      </c>
      <c r="W25" s="51">
        <f t="shared" si="4"/>
        <v>0</v>
      </c>
      <c r="X25" s="51">
        <f t="shared" si="4"/>
        <v>0</v>
      </c>
      <c r="Y25" s="51">
        <f t="shared" si="2"/>
        <v>0</v>
      </c>
      <c r="Z25" s="49"/>
      <c r="AA25" s="49"/>
      <c r="AB25" s="15"/>
      <c r="AC25" s="15"/>
      <c r="AD25" s="15"/>
      <c r="AE25" s="15"/>
    </row>
    <row r="26" spans="1:31" x14ac:dyDescent="0.25">
      <c r="A26" s="14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205"/>
      <c r="O26" s="47"/>
      <c r="P26" s="50"/>
      <c r="Q26" s="50"/>
      <c r="R26" s="50"/>
      <c r="S26" s="50"/>
      <c r="T26" s="51">
        <f t="shared" si="4"/>
        <v>0</v>
      </c>
      <c r="U26" s="51">
        <f t="shared" si="4"/>
        <v>0</v>
      </c>
      <c r="V26" s="51">
        <f t="shared" si="4"/>
        <v>0</v>
      </c>
      <c r="W26" s="51">
        <f t="shared" si="4"/>
        <v>0</v>
      </c>
      <c r="X26" s="51">
        <f t="shared" si="4"/>
        <v>0</v>
      </c>
      <c r="Y26" s="51">
        <f t="shared" si="2"/>
        <v>0</v>
      </c>
      <c r="Z26" s="49"/>
      <c r="AA26" s="49"/>
      <c r="AB26" s="15"/>
      <c r="AC26" s="15"/>
      <c r="AD26" s="15"/>
      <c r="AE26" s="15"/>
    </row>
    <row r="27" spans="1:31" x14ac:dyDescent="0.25">
      <c r="A27" s="14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205"/>
      <c r="O27" s="47"/>
      <c r="P27" s="50"/>
      <c r="Q27" s="50"/>
      <c r="R27" s="50"/>
      <c r="S27" s="50"/>
      <c r="T27" s="51">
        <f t="shared" si="4"/>
        <v>0</v>
      </c>
      <c r="U27" s="51">
        <f t="shared" si="4"/>
        <v>0</v>
      </c>
      <c r="V27" s="51">
        <f t="shared" si="4"/>
        <v>0</v>
      </c>
      <c r="W27" s="51">
        <f t="shared" si="4"/>
        <v>0</v>
      </c>
      <c r="X27" s="51">
        <f t="shared" si="4"/>
        <v>0</v>
      </c>
      <c r="Y27" s="51">
        <f t="shared" si="2"/>
        <v>0</v>
      </c>
      <c r="Z27" s="49"/>
      <c r="AA27" s="49"/>
      <c r="AB27" s="15"/>
      <c r="AC27" s="15"/>
      <c r="AD27" s="15"/>
      <c r="AE27" s="15"/>
    </row>
    <row r="28" spans="1:31" x14ac:dyDescent="0.25">
      <c r="A28" s="14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205"/>
      <c r="O28" s="47"/>
      <c r="P28" s="50"/>
      <c r="Q28" s="50"/>
      <c r="R28" s="50"/>
      <c r="S28" s="50"/>
      <c r="T28" s="51">
        <f t="shared" si="4"/>
        <v>0</v>
      </c>
      <c r="U28" s="51">
        <f t="shared" si="4"/>
        <v>0</v>
      </c>
      <c r="V28" s="51">
        <f t="shared" si="4"/>
        <v>0</v>
      </c>
      <c r="W28" s="51">
        <f t="shared" si="4"/>
        <v>0</v>
      </c>
      <c r="X28" s="51">
        <f t="shared" si="4"/>
        <v>0</v>
      </c>
      <c r="Y28" s="51">
        <f t="shared" si="2"/>
        <v>0</v>
      </c>
      <c r="Z28" s="49"/>
      <c r="AA28" s="49"/>
      <c r="AB28" s="15"/>
      <c r="AC28" s="15"/>
      <c r="AD28" s="15"/>
      <c r="AE28" s="15"/>
    </row>
    <row r="29" spans="1:31" x14ac:dyDescent="0.25">
      <c r="A29" s="14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205"/>
      <c r="O29" s="47"/>
      <c r="P29" s="50"/>
      <c r="Q29" s="50"/>
      <c r="R29" s="50"/>
      <c r="S29" s="50"/>
      <c r="T29" s="51">
        <f t="shared" si="4"/>
        <v>0</v>
      </c>
      <c r="U29" s="51">
        <f t="shared" si="4"/>
        <v>0</v>
      </c>
      <c r="V29" s="51">
        <f t="shared" si="4"/>
        <v>0</v>
      </c>
      <c r="W29" s="51">
        <f t="shared" si="4"/>
        <v>0</v>
      </c>
      <c r="X29" s="51">
        <f t="shared" si="4"/>
        <v>0</v>
      </c>
      <c r="Y29" s="51">
        <f t="shared" si="2"/>
        <v>0</v>
      </c>
      <c r="Z29" s="49"/>
      <c r="AA29" s="49"/>
      <c r="AB29" s="15"/>
      <c r="AC29" s="15"/>
      <c r="AD29" s="15"/>
      <c r="AE29" s="15"/>
    </row>
    <row r="30" spans="1:31" x14ac:dyDescent="0.25">
      <c r="A30" s="14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205"/>
      <c r="O30" s="47"/>
      <c r="P30" s="50"/>
      <c r="Q30" s="50"/>
      <c r="R30" s="50"/>
      <c r="S30" s="50"/>
      <c r="T30" s="51">
        <f t="shared" si="4"/>
        <v>0</v>
      </c>
      <c r="U30" s="51">
        <f t="shared" si="4"/>
        <v>0</v>
      </c>
      <c r="V30" s="51">
        <f t="shared" si="4"/>
        <v>0</v>
      </c>
      <c r="W30" s="51">
        <f t="shared" si="4"/>
        <v>0</v>
      </c>
      <c r="X30" s="51">
        <f t="shared" si="4"/>
        <v>0</v>
      </c>
      <c r="Y30" s="51">
        <f t="shared" si="2"/>
        <v>0</v>
      </c>
      <c r="Z30" s="49"/>
      <c r="AA30" s="49"/>
      <c r="AB30" s="15"/>
      <c r="AC30" s="15"/>
      <c r="AD30" s="15"/>
      <c r="AE30" s="15"/>
    </row>
    <row r="31" spans="1:31" x14ac:dyDescent="0.25">
      <c r="A31" s="14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205"/>
      <c r="O31" s="47"/>
      <c r="P31" s="50"/>
      <c r="Q31" s="50"/>
      <c r="R31" s="50"/>
      <c r="S31" s="50"/>
      <c r="T31" s="51">
        <f t="shared" si="4"/>
        <v>0</v>
      </c>
      <c r="U31" s="51">
        <f t="shared" si="4"/>
        <v>0</v>
      </c>
      <c r="V31" s="51">
        <f t="shared" si="4"/>
        <v>0</v>
      </c>
      <c r="W31" s="51">
        <f t="shared" si="4"/>
        <v>0</v>
      </c>
      <c r="X31" s="51">
        <f t="shared" si="4"/>
        <v>0</v>
      </c>
      <c r="Y31" s="51">
        <f t="shared" si="2"/>
        <v>0</v>
      </c>
      <c r="Z31" s="49"/>
      <c r="AA31" s="49"/>
      <c r="AB31" s="15"/>
      <c r="AC31" s="15"/>
      <c r="AD31" s="15"/>
      <c r="AE31" s="15"/>
    </row>
    <row r="32" spans="1:31" x14ac:dyDescent="0.25">
      <c r="A32" s="14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205"/>
      <c r="O32" s="47"/>
      <c r="P32" s="50"/>
      <c r="Q32" s="50"/>
      <c r="R32" s="50"/>
      <c r="S32" s="50"/>
      <c r="T32" s="51">
        <f t="shared" si="4"/>
        <v>0</v>
      </c>
      <c r="U32" s="51">
        <f t="shared" si="4"/>
        <v>0</v>
      </c>
      <c r="V32" s="51">
        <f t="shared" si="4"/>
        <v>0</v>
      </c>
      <c r="W32" s="51">
        <f t="shared" si="4"/>
        <v>0</v>
      </c>
      <c r="X32" s="51">
        <f t="shared" si="4"/>
        <v>0</v>
      </c>
      <c r="Y32" s="51">
        <f t="shared" si="2"/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205"/>
      <c r="O33" s="47"/>
      <c r="P33" s="50"/>
      <c r="Q33" s="50"/>
      <c r="R33" s="50"/>
      <c r="S33" s="50"/>
      <c r="T33" s="51">
        <f t="shared" si="4"/>
        <v>0</v>
      </c>
      <c r="U33" s="51">
        <f t="shared" si="4"/>
        <v>0</v>
      </c>
      <c r="V33" s="51">
        <f t="shared" si="4"/>
        <v>0</v>
      </c>
      <c r="W33" s="51">
        <f t="shared" si="4"/>
        <v>0</v>
      </c>
      <c r="X33" s="51">
        <f t="shared" si="4"/>
        <v>0</v>
      </c>
      <c r="Y33" s="51">
        <f t="shared" si="2"/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205"/>
      <c r="O34" s="47"/>
      <c r="P34" s="50"/>
      <c r="Q34" s="50"/>
      <c r="R34" s="50"/>
      <c r="S34" s="50"/>
      <c r="T34" s="51">
        <f t="shared" si="4"/>
        <v>0</v>
      </c>
      <c r="U34" s="51">
        <f t="shared" si="4"/>
        <v>0</v>
      </c>
      <c r="V34" s="51">
        <f t="shared" si="4"/>
        <v>0</v>
      </c>
      <c r="W34" s="51">
        <f t="shared" si="4"/>
        <v>0</v>
      </c>
      <c r="X34" s="51">
        <f t="shared" si="4"/>
        <v>0</v>
      </c>
      <c r="Y34" s="51">
        <f t="shared" si="2"/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205"/>
      <c r="O35" s="47"/>
      <c r="P35" s="50"/>
      <c r="Q35" s="50"/>
      <c r="R35" s="50"/>
      <c r="S35" s="50"/>
      <c r="T35" s="51">
        <f t="shared" si="4"/>
        <v>0</v>
      </c>
      <c r="U35" s="51">
        <f t="shared" si="4"/>
        <v>0</v>
      </c>
      <c r="V35" s="51">
        <f t="shared" si="4"/>
        <v>0</v>
      </c>
      <c r="W35" s="51">
        <f t="shared" si="4"/>
        <v>0</v>
      </c>
      <c r="X35" s="51">
        <f t="shared" si="4"/>
        <v>0</v>
      </c>
      <c r="Y35" s="51">
        <f t="shared" si="2"/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255"/>
      <c r="N36" s="205"/>
      <c r="O36" s="47"/>
      <c r="P36" s="50"/>
      <c r="Q36" s="50"/>
      <c r="R36" s="50"/>
      <c r="S36" s="50"/>
      <c r="T36" s="51">
        <f t="shared" si="4"/>
        <v>0</v>
      </c>
      <c r="U36" s="51">
        <f t="shared" si="4"/>
        <v>0</v>
      </c>
      <c r="V36" s="51">
        <f t="shared" si="4"/>
        <v>0</v>
      </c>
      <c r="W36" s="51">
        <f t="shared" si="4"/>
        <v>0</v>
      </c>
      <c r="X36" s="51">
        <f t="shared" si="4"/>
        <v>0</v>
      </c>
      <c r="Y36" s="51">
        <f t="shared" si="2"/>
        <v>0</v>
      </c>
      <c r="Z36" s="49"/>
      <c r="AA36" s="49"/>
      <c r="AB36" s="15"/>
      <c r="AC36" s="15"/>
      <c r="AD36" s="15"/>
      <c r="AE36" s="15"/>
    </row>
    <row r="37" spans="1:31" x14ac:dyDescent="0.25">
      <c r="A37" s="143"/>
      <c r="B37" s="48"/>
      <c r="C37" s="48"/>
      <c r="D37" s="48"/>
      <c r="E37" s="209"/>
      <c r="F37" s="48"/>
      <c r="G37" s="48"/>
      <c r="H37" s="48"/>
      <c r="I37" s="48"/>
      <c r="J37" s="48"/>
      <c r="K37" s="48"/>
      <c r="L37" s="48"/>
      <c r="M37" s="48"/>
      <c r="N37" s="205"/>
      <c r="O37" s="47"/>
      <c r="P37" s="50"/>
      <c r="Q37" s="50"/>
      <c r="R37" s="50"/>
      <c r="S37" s="50"/>
      <c r="T37" s="51">
        <f t="shared" si="4"/>
        <v>0</v>
      </c>
      <c r="U37" s="51">
        <f t="shared" si="4"/>
        <v>0</v>
      </c>
      <c r="V37" s="51">
        <f t="shared" si="4"/>
        <v>0</v>
      </c>
      <c r="W37" s="51">
        <f t="shared" si="4"/>
        <v>0</v>
      </c>
      <c r="X37" s="51">
        <f t="shared" si="4"/>
        <v>0</v>
      </c>
      <c r="Y37" s="51">
        <f t="shared" si="2"/>
        <v>0</v>
      </c>
      <c r="Z37" s="49"/>
      <c r="AA37" s="49"/>
      <c r="AB37" s="15"/>
      <c r="AC37" s="15"/>
      <c r="AD37" s="15"/>
      <c r="AE37" s="15"/>
    </row>
    <row r="38" spans="1:31" x14ac:dyDescent="0.25">
      <c r="A38" s="143"/>
      <c r="B38" s="48"/>
      <c r="C38" s="48"/>
      <c r="D38" s="48"/>
      <c r="E38" s="209"/>
      <c r="F38" s="48"/>
      <c r="G38" s="48"/>
      <c r="H38" s="48"/>
      <c r="I38" s="48"/>
      <c r="J38" s="48"/>
      <c r="K38" s="48"/>
      <c r="L38" s="48"/>
      <c r="M38" s="48"/>
      <c r="N38" s="205"/>
      <c r="O38" s="47"/>
      <c r="P38" s="50"/>
      <c r="Q38" s="50"/>
      <c r="R38" s="50"/>
      <c r="S38" s="50"/>
      <c r="T38" s="51">
        <f t="shared" si="4"/>
        <v>0</v>
      </c>
      <c r="U38" s="51">
        <f t="shared" si="4"/>
        <v>0</v>
      </c>
      <c r="V38" s="51">
        <f t="shared" si="4"/>
        <v>0</v>
      </c>
      <c r="W38" s="51">
        <f t="shared" si="4"/>
        <v>0</v>
      </c>
      <c r="X38" s="51">
        <f t="shared" si="4"/>
        <v>0</v>
      </c>
      <c r="Y38" s="51">
        <f t="shared" si="2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209"/>
      <c r="F39" s="48"/>
      <c r="G39" s="48"/>
      <c r="H39" s="48"/>
      <c r="I39" s="48"/>
      <c r="J39" s="48"/>
      <c r="K39" s="48"/>
      <c r="L39" s="48"/>
      <c r="M39" s="48"/>
      <c r="N39" s="205"/>
      <c r="O39" s="47"/>
      <c r="P39" s="50"/>
      <c r="Q39" s="50"/>
      <c r="R39" s="50"/>
      <c r="S39" s="50"/>
      <c r="T39" s="51">
        <f t="shared" si="4"/>
        <v>0</v>
      </c>
      <c r="U39" s="51">
        <f t="shared" si="4"/>
        <v>0</v>
      </c>
      <c r="V39" s="51">
        <f t="shared" si="4"/>
        <v>0</v>
      </c>
      <c r="W39" s="51">
        <f t="shared" si="4"/>
        <v>0</v>
      </c>
      <c r="X39" s="51">
        <f t="shared" si="4"/>
        <v>0</v>
      </c>
      <c r="Y39" s="51">
        <f t="shared" si="2"/>
        <v>0</v>
      </c>
      <c r="Z39" s="49"/>
      <c r="AA39" s="49"/>
      <c r="AB39" s="15"/>
      <c r="AC39" s="15"/>
      <c r="AD39" s="15"/>
      <c r="AE39" s="15"/>
    </row>
    <row r="40" spans="1:31" x14ac:dyDescent="0.25">
      <c r="A40" s="19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205"/>
      <c r="O40" s="198"/>
      <c r="P40" s="193"/>
      <c r="Q40" s="199"/>
      <c r="R40" s="50"/>
      <c r="S40" s="50"/>
      <c r="T40" s="51">
        <f t="shared" si="4"/>
        <v>0</v>
      </c>
      <c r="U40" s="51">
        <f t="shared" si="4"/>
        <v>0</v>
      </c>
      <c r="V40" s="51">
        <f t="shared" si="4"/>
        <v>0</v>
      </c>
      <c r="W40" s="51">
        <f t="shared" si="4"/>
        <v>0</v>
      </c>
      <c r="X40" s="51">
        <f t="shared" si="4"/>
        <v>0</v>
      </c>
      <c r="Y40" s="51">
        <f t="shared" si="2"/>
        <v>0</v>
      </c>
      <c r="Z40" s="49"/>
      <c r="AA40" s="49"/>
      <c r="AB40" s="15"/>
      <c r="AC40" s="15"/>
      <c r="AD40" s="15"/>
      <c r="AE40" s="15"/>
    </row>
    <row r="41" spans="1:31" x14ac:dyDescent="0.25">
      <c r="A41" s="19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205"/>
      <c r="O41" s="198"/>
      <c r="P41" s="199"/>
      <c r="Q41" s="193"/>
      <c r="R41" s="50"/>
      <c r="S41" s="50"/>
      <c r="T41" s="51">
        <f t="shared" ref="T41:X54" si="5">IF($N41="Pending",0,$N41*O41)</f>
        <v>0</v>
      </c>
      <c r="U41" s="51">
        <f t="shared" si="5"/>
        <v>0</v>
      </c>
      <c r="V41" s="51">
        <f t="shared" si="5"/>
        <v>0</v>
      </c>
      <c r="W41" s="51">
        <f t="shared" si="5"/>
        <v>0</v>
      </c>
      <c r="X41" s="51">
        <f t="shared" si="5"/>
        <v>0</v>
      </c>
      <c r="Y41" s="51">
        <f t="shared" si="2"/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205"/>
      <c r="O42" s="198"/>
      <c r="P42" s="199"/>
      <c r="Q42" s="193"/>
      <c r="R42" s="50"/>
      <c r="S42" s="50"/>
      <c r="T42" s="51">
        <f t="shared" si="5"/>
        <v>0</v>
      </c>
      <c r="U42" s="51">
        <f t="shared" si="5"/>
        <v>0</v>
      </c>
      <c r="V42" s="51">
        <f t="shared" si="5"/>
        <v>0</v>
      </c>
      <c r="W42" s="51">
        <f t="shared" si="5"/>
        <v>0</v>
      </c>
      <c r="X42" s="51">
        <f t="shared" si="5"/>
        <v>0</v>
      </c>
      <c r="Y42" s="51">
        <f t="shared" si="2"/>
        <v>0</v>
      </c>
      <c r="Z42" s="49"/>
      <c r="AA42" s="49"/>
      <c r="AB42" s="15"/>
      <c r="AC42" s="15"/>
      <c r="AD42" s="15"/>
      <c r="AE42" s="15"/>
    </row>
    <row r="43" spans="1:31" x14ac:dyDescent="0.25">
      <c r="A43" s="19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205"/>
      <c r="O43" s="198"/>
      <c r="P43" s="199"/>
      <c r="Q43" s="199"/>
      <c r="R43" s="50"/>
      <c r="S43" s="50"/>
      <c r="T43" s="51">
        <f t="shared" si="5"/>
        <v>0</v>
      </c>
      <c r="U43" s="51">
        <f t="shared" si="5"/>
        <v>0</v>
      </c>
      <c r="V43" s="51">
        <f t="shared" si="5"/>
        <v>0</v>
      </c>
      <c r="W43" s="51">
        <f t="shared" si="5"/>
        <v>0</v>
      </c>
      <c r="X43" s="51">
        <f t="shared" si="5"/>
        <v>0</v>
      </c>
      <c r="Y43" s="51">
        <f t="shared" si="2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205"/>
      <c r="O44" s="47"/>
      <c r="P44" s="50"/>
      <c r="Q44" s="50"/>
      <c r="R44" s="50"/>
      <c r="S44" s="50"/>
      <c r="T44" s="51">
        <f t="shared" si="5"/>
        <v>0</v>
      </c>
      <c r="U44" s="51">
        <f t="shared" si="5"/>
        <v>0</v>
      </c>
      <c r="V44" s="51">
        <f t="shared" si="5"/>
        <v>0</v>
      </c>
      <c r="W44" s="51">
        <f t="shared" si="5"/>
        <v>0</v>
      </c>
      <c r="X44" s="51">
        <f t="shared" si="5"/>
        <v>0</v>
      </c>
      <c r="Y44" s="51">
        <f t="shared" si="2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205"/>
      <c r="O45" s="47"/>
      <c r="P45" s="50"/>
      <c r="Q45" s="50"/>
      <c r="R45" s="50"/>
      <c r="S45" s="50"/>
      <c r="T45" s="51">
        <f t="shared" si="5"/>
        <v>0</v>
      </c>
      <c r="U45" s="51">
        <f t="shared" si="5"/>
        <v>0</v>
      </c>
      <c r="V45" s="51">
        <f t="shared" si="5"/>
        <v>0</v>
      </c>
      <c r="W45" s="51">
        <f t="shared" si="5"/>
        <v>0</v>
      </c>
      <c r="X45" s="51">
        <f t="shared" si="5"/>
        <v>0</v>
      </c>
      <c r="Y45" s="51">
        <f t="shared" si="2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205"/>
      <c r="O46" s="47"/>
      <c r="P46" s="50"/>
      <c r="Q46" s="50"/>
      <c r="R46" s="50"/>
      <c r="S46" s="50"/>
      <c r="T46" s="51">
        <f t="shared" si="5"/>
        <v>0</v>
      </c>
      <c r="U46" s="51">
        <f t="shared" si="5"/>
        <v>0</v>
      </c>
      <c r="V46" s="51">
        <f t="shared" si="5"/>
        <v>0</v>
      </c>
      <c r="W46" s="51">
        <f t="shared" si="5"/>
        <v>0</v>
      </c>
      <c r="X46" s="51">
        <f t="shared" si="5"/>
        <v>0</v>
      </c>
      <c r="Y46" s="51">
        <f t="shared" si="2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205"/>
      <c r="O47" s="47"/>
      <c r="P47" s="50"/>
      <c r="Q47" s="50"/>
      <c r="R47" s="50"/>
      <c r="S47" s="50"/>
      <c r="T47" s="51">
        <f t="shared" si="5"/>
        <v>0</v>
      </c>
      <c r="U47" s="51">
        <f t="shared" si="5"/>
        <v>0</v>
      </c>
      <c r="V47" s="51">
        <f t="shared" si="5"/>
        <v>0</v>
      </c>
      <c r="W47" s="51">
        <f t="shared" si="5"/>
        <v>0</v>
      </c>
      <c r="X47" s="51">
        <f t="shared" si="5"/>
        <v>0</v>
      </c>
      <c r="Y47" s="51">
        <f t="shared" si="2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205"/>
      <c r="O48" s="47"/>
      <c r="P48" s="50"/>
      <c r="Q48" s="50"/>
      <c r="R48" s="50"/>
      <c r="S48" s="50"/>
      <c r="T48" s="51">
        <f t="shared" si="5"/>
        <v>0</v>
      </c>
      <c r="U48" s="51">
        <f t="shared" si="5"/>
        <v>0</v>
      </c>
      <c r="V48" s="51">
        <f t="shared" si="5"/>
        <v>0</v>
      </c>
      <c r="W48" s="51">
        <f t="shared" si="5"/>
        <v>0</v>
      </c>
      <c r="X48" s="51">
        <f t="shared" si="5"/>
        <v>0</v>
      </c>
      <c r="Y48" s="51">
        <f t="shared" si="2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205"/>
      <c r="O49" s="47"/>
      <c r="P49" s="50"/>
      <c r="Q49" s="50"/>
      <c r="R49" s="50"/>
      <c r="S49" s="50"/>
      <c r="T49" s="51">
        <f t="shared" si="5"/>
        <v>0</v>
      </c>
      <c r="U49" s="51">
        <f t="shared" si="5"/>
        <v>0</v>
      </c>
      <c r="V49" s="51">
        <f t="shared" si="5"/>
        <v>0</v>
      </c>
      <c r="W49" s="51">
        <f t="shared" si="5"/>
        <v>0</v>
      </c>
      <c r="X49" s="51">
        <f t="shared" si="5"/>
        <v>0</v>
      </c>
      <c r="Y49" s="51">
        <f t="shared" si="2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205"/>
      <c r="O50" s="47"/>
      <c r="P50" s="50"/>
      <c r="Q50" s="50"/>
      <c r="R50" s="50"/>
      <c r="S50" s="50"/>
      <c r="T50" s="51">
        <f t="shared" si="5"/>
        <v>0</v>
      </c>
      <c r="U50" s="51">
        <f t="shared" si="5"/>
        <v>0</v>
      </c>
      <c r="V50" s="51">
        <f t="shared" si="5"/>
        <v>0</v>
      </c>
      <c r="W50" s="51">
        <f t="shared" si="5"/>
        <v>0</v>
      </c>
      <c r="X50" s="51">
        <f t="shared" si="5"/>
        <v>0</v>
      </c>
      <c r="Y50" s="51">
        <f t="shared" si="2"/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205"/>
      <c r="O51" s="47"/>
      <c r="P51" s="50"/>
      <c r="Q51" s="50"/>
      <c r="R51" s="50"/>
      <c r="S51" s="50"/>
      <c r="T51" s="51">
        <f t="shared" si="5"/>
        <v>0</v>
      </c>
      <c r="U51" s="51">
        <f t="shared" si="5"/>
        <v>0</v>
      </c>
      <c r="V51" s="51">
        <f t="shared" si="5"/>
        <v>0</v>
      </c>
      <c r="W51" s="51">
        <f t="shared" si="5"/>
        <v>0</v>
      </c>
      <c r="X51" s="51">
        <f t="shared" si="5"/>
        <v>0</v>
      </c>
      <c r="Y51" s="51">
        <f t="shared" si="2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205"/>
      <c r="O52" s="47"/>
      <c r="P52" s="50"/>
      <c r="Q52" s="50"/>
      <c r="R52" s="50"/>
      <c r="S52" s="50"/>
      <c r="T52" s="51">
        <f t="shared" si="5"/>
        <v>0</v>
      </c>
      <c r="U52" s="51">
        <f t="shared" si="5"/>
        <v>0</v>
      </c>
      <c r="V52" s="51">
        <f t="shared" si="5"/>
        <v>0</v>
      </c>
      <c r="W52" s="51">
        <f t="shared" si="5"/>
        <v>0</v>
      </c>
      <c r="X52" s="51">
        <f t="shared" si="5"/>
        <v>0</v>
      </c>
      <c r="Y52" s="51">
        <f t="shared" si="2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205"/>
      <c r="O53" s="47"/>
      <c r="P53" s="50"/>
      <c r="Q53" s="50"/>
      <c r="R53" s="50"/>
      <c r="S53" s="50"/>
      <c r="T53" s="51">
        <f t="shared" si="5"/>
        <v>0</v>
      </c>
      <c r="U53" s="51">
        <f t="shared" si="5"/>
        <v>0</v>
      </c>
      <c r="V53" s="51">
        <f t="shared" si="5"/>
        <v>0</v>
      </c>
      <c r="W53" s="51">
        <f t="shared" si="5"/>
        <v>0</v>
      </c>
      <c r="X53" s="51">
        <f t="shared" si="5"/>
        <v>0</v>
      </c>
      <c r="Y53" s="51">
        <f t="shared" si="2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205"/>
      <c r="O54" s="47"/>
      <c r="P54" s="50"/>
      <c r="Q54" s="50"/>
      <c r="R54" s="50"/>
      <c r="S54" s="50"/>
      <c r="T54" s="51">
        <f t="shared" si="5"/>
        <v>0</v>
      </c>
      <c r="U54" s="51">
        <f t="shared" si="5"/>
        <v>0</v>
      </c>
      <c r="V54" s="51">
        <f t="shared" si="5"/>
        <v>0</v>
      </c>
      <c r="W54" s="51">
        <f t="shared" si="5"/>
        <v>0</v>
      </c>
      <c r="X54" s="51">
        <f t="shared" si="5"/>
        <v>0</v>
      </c>
      <c r="Y54" s="51">
        <f t="shared" si="2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205"/>
      <c r="O55" s="47"/>
      <c r="P55" s="50"/>
      <c r="Q55" s="50"/>
      <c r="R55" s="50"/>
      <c r="S55" s="50"/>
      <c r="T55" s="51">
        <f t="shared" ref="T55:T106" si="6">IF($N55="Pending",0,$N55*O55)</f>
        <v>0</v>
      </c>
      <c r="U55" s="51">
        <f t="shared" ref="U55:U106" si="7">IF($N55="Pending",0,$N55*P55)</f>
        <v>0</v>
      </c>
      <c r="V55" s="51">
        <f t="shared" ref="V55:V106" si="8">IF($N55="Pending",0,$N55*Q55)</f>
        <v>0</v>
      </c>
      <c r="W55" s="51">
        <f t="shared" ref="W55:W106" si="9">IF($N55="Pending",0,$N55*R55)</f>
        <v>0</v>
      </c>
      <c r="X55" s="51">
        <f t="shared" ref="X55:X106" si="10">IF($N55="Pending",0,$N55*S55)</f>
        <v>0</v>
      </c>
      <c r="Y55" s="51">
        <f t="shared" ref="Y55:Y106" si="11">SUM(T55:X55)</f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205"/>
      <c r="O56" s="47"/>
      <c r="P56" s="50"/>
      <c r="Q56" s="50"/>
      <c r="R56" s="50"/>
      <c r="S56" s="50"/>
      <c r="T56" s="51">
        <f t="shared" si="6"/>
        <v>0</v>
      </c>
      <c r="U56" s="51">
        <f t="shared" si="7"/>
        <v>0</v>
      </c>
      <c r="V56" s="51">
        <f t="shared" si="8"/>
        <v>0</v>
      </c>
      <c r="W56" s="51">
        <f t="shared" si="9"/>
        <v>0</v>
      </c>
      <c r="X56" s="51">
        <f t="shared" si="10"/>
        <v>0</v>
      </c>
      <c r="Y56" s="51">
        <f t="shared" si="11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205"/>
      <c r="O57" s="47"/>
      <c r="P57" s="50"/>
      <c r="Q57" s="50"/>
      <c r="R57" s="50"/>
      <c r="S57" s="50"/>
      <c r="T57" s="51">
        <f t="shared" si="6"/>
        <v>0</v>
      </c>
      <c r="U57" s="51">
        <f t="shared" si="7"/>
        <v>0</v>
      </c>
      <c r="V57" s="51">
        <f t="shared" si="8"/>
        <v>0</v>
      </c>
      <c r="W57" s="51">
        <f t="shared" si="9"/>
        <v>0</v>
      </c>
      <c r="X57" s="51">
        <f t="shared" si="10"/>
        <v>0</v>
      </c>
      <c r="Y57" s="51">
        <f t="shared" si="11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205"/>
      <c r="O58" s="47"/>
      <c r="P58" s="50"/>
      <c r="Q58" s="50"/>
      <c r="R58" s="50"/>
      <c r="S58" s="50"/>
      <c r="T58" s="51">
        <f t="shared" si="6"/>
        <v>0</v>
      </c>
      <c r="U58" s="51">
        <f t="shared" si="7"/>
        <v>0</v>
      </c>
      <c r="V58" s="51">
        <f t="shared" si="8"/>
        <v>0</v>
      </c>
      <c r="W58" s="51">
        <f t="shared" si="9"/>
        <v>0</v>
      </c>
      <c r="X58" s="51">
        <f t="shared" si="10"/>
        <v>0</v>
      </c>
      <c r="Y58" s="51">
        <f t="shared" si="11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205"/>
      <c r="O59" s="47"/>
      <c r="P59" s="50"/>
      <c r="Q59" s="50"/>
      <c r="R59" s="50"/>
      <c r="S59" s="50"/>
      <c r="T59" s="51">
        <f t="shared" si="6"/>
        <v>0</v>
      </c>
      <c r="U59" s="51">
        <f t="shared" si="7"/>
        <v>0</v>
      </c>
      <c r="V59" s="51">
        <f t="shared" si="8"/>
        <v>0</v>
      </c>
      <c r="W59" s="51">
        <f t="shared" si="9"/>
        <v>0</v>
      </c>
      <c r="X59" s="51">
        <f t="shared" si="10"/>
        <v>0</v>
      </c>
      <c r="Y59" s="51">
        <f t="shared" si="11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205"/>
      <c r="O60" s="47"/>
      <c r="P60" s="50"/>
      <c r="Q60" s="50"/>
      <c r="R60" s="50"/>
      <c r="S60" s="50"/>
      <c r="T60" s="51">
        <f t="shared" si="6"/>
        <v>0</v>
      </c>
      <c r="U60" s="51">
        <f t="shared" si="7"/>
        <v>0</v>
      </c>
      <c r="V60" s="51">
        <f t="shared" si="8"/>
        <v>0</v>
      </c>
      <c r="W60" s="51">
        <f t="shared" si="9"/>
        <v>0</v>
      </c>
      <c r="X60" s="51">
        <f t="shared" si="10"/>
        <v>0</v>
      </c>
      <c r="Y60" s="51">
        <f t="shared" si="11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205"/>
      <c r="O61" s="47"/>
      <c r="P61" s="50"/>
      <c r="Q61" s="50"/>
      <c r="R61" s="50"/>
      <c r="S61" s="50"/>
      <c r="T61" s="51">
        <f t="shared" si="6"/>
        <v>0</v>
      </c>
      <c r="U61" s="51">
        <f t="shared" si="7"/>
        <v>0</v>
      </c>
      <c r="V61" s="51">
        <f t="shared" si="8"/>
        <v>0</v>
      </c>
      <c r="W61" s="51">
        <f t="shared" si="9"/>
        <v>0</v>
      </c>
      <c r="X61" s="51">
        <f t="shared" si="10"/>
        <v>0</v>
      </c>
      <c r="Y61" s="51">
        <f t="shared" si="11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205"/>
      <c r="O62" s="47"/>
      <c r="P62" s="50"/>
      <c r="Q62" s="50"/>
      <c r="R62" s="50"/>
      <c r="S62" s="50"/>
      <c r="T62" s="51">
        <f t="shared" si="6"/>
        <v>0</v>
      </c>
      <c r="U62" s="51">
        <f t="shared" si="7"/>
        <v>0</v>
      </c>
      <c r="V62" s="51">
        <f t="shared" si="8"/>
        <v>0</v>
      </c>
      <c r="W62" s="51">
        <f t="shared" si="9"/>
        <v>0</v>
      </c>
      <c r="X62" s="51">
        <f t="shared" si="10"/>
        <v>0</v>
      </c>
      <c r="Y62" s="51">
        <f t="shared" si="11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205"/>
      <c r="O63" s="47"/>
      <c r="P63" s="50"/>
      <c r="Q63" s="50"/>
      <c r="R63" s="50"/>
      <c r="S63" s="50"/>
      <c r="T63" s="51">
        <f t="shared" si="6"/>
        <v>0</v>
      </c>
      <c r="U63" s="51">
        <f t="shared" si="7"/>
        <v>0</v>
      </c>
      <c r="V63" s="51">
        <f t="shared" si="8"/>
        <v>0</v>
      </c>
      <c r="W63" s="51">
        <f t="shared" si="9"/>
        <v>0</v>
      </c>
      <c r="X63" s="51">
        <f t="shared" si="10"/>
        <v>0</v>
      </c>
      <c r="Y63" s="51">
        <f t="shared" si="11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205"/>
      <c r="O64" s="47"/>
      <c r="P64" s="50"/>
      <c r="Q64" s="50"/>
      <c r="R64" s="50"/>
      <c r="S64" s="50"/>
      <c r="T64" s="51">
        <f t="shared" si="6"/>
        <v>0</v>
      </c>
      <c r="U64" s="51">
        <f t="shared" si="7"/>
        <v>0</v>
      </c>
      <c r="V64" s="51">
        <f t="shared" si="8"/>
        <v>0</v>
      </c>
      <c r="W64" s="51">
        <f t="shared" si="9"/>
        <v>0</v>
      </c>
      <c r="X64" s="51">
        <f t="shared" si="10"/>
        <v>0</v>
      </c>
      <c r="Y64" s="51">
        <f t="shared" si="11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205"/>
      <c r="O65" s="47"/>
      <c r="P65" s="50"/>
      <c r="Q65" s="50"/>
      <c r="R65" s="50"/>
      <c r="S65" s="50"/>
      <c r="T65" s="51">
        <f t="shared" si="6"/>
        <v>0</v>
      </c>
      <c r="U65" s="51">
        <f t="shared" si="7"/>
        <v>0</v>
      </c>
      <c r="V65" s="51">
        <f t="shared" si="8"/>
        <v>0</v>
      </c>
      <c r="W65" s="51">
        <f t="shared" si="9"/>
        <v>0</v>
      </c>
      <c r="X65" s="51">
        <f t="shared" si="10"/>
        <v>0</v>
      </c>
      <c r="Y65" s="51">
        <f t="shared" si="11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205"/>
      <c r="O66" s="47"/>
      <c r="P66" s="50"/>
      <c r="Q66" s="50"/>
      <c r="R66" s="50"/>
      <c r="S66" s="50"/>
      <c r="T66" s="51">
        <f t="shared" si="6"/>
        <v>0</v>
      </c>
      <c r="U66" s="51">
        <f t="shared" si="7"/>
        <v>0</v>
      </c>
      <c r="V66" s="51">
        <f t="shared" si="8"/>
        <v>0</v>
      </c>
      <c r="W66" s="51">
        <f t="shared" si="9"/>
        <v>0</v>
      </c>
      <c r="X66" s="51">
        <f t="shared" si="10"/>
        <v>0</v>
      </c>
      <c r="Y66" s="51">
        <f t="shared" si="11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205"/>
      <c r="O67" s="47"/>
      <c r="P67" s="50"/>
      <c r="Q67" s="50"/>
      <c r="R67" s="50"/>
      <c r="S67" s="50"/>
      <c r="T67" s="51">
        <f t="shared" si="6"/>
        <v>0</v>
      </c>
      <c r="U67" s="51">
        <f t="shared" si="7"/>
        <v>0</v>
      </c>
      <c r="V67" s="51">
        <f t="shared" si="8"/>
        <v>0</v>
      </c>
      <c r="W67" s="51">
        <f t="shared" si="9"/>
        <v>0</v>
      </c>
      <c r="X67" s="51">
        <f t="shared" si="10"/>
        <v>0</v>
      </c>
      <c r="Y67" s="51">
        <f t="shared" si="11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205"/>
      <c r="O68" s="47"/>
      <c r="P68" s="50"/>
      <c r="Q68" s="50"/>
      <c r="R68" s="50"/>
      <c r="S68" s="50"/>
      <c r="T68" s="51">
        <f t="shared" si="6"/>
        <v>0</v>
      </c>
      <c r="U68" s="51">
        <f t="shared" si="7"/>
        <v>0</v>
      </c>
      <c r="V68" s="51">
        <f t="shared" si="8"/>
        <v>0</v>
      </c>
      <c r="W68" s="51">
        <f t="shared" si="9"/>
        <v>0</v>
      </c>
      <c r="X68" s="51">
        <f t="shared" si="10"/>
        <v>0</v>
      </c>
      <c r="Y68" s="51">
        <f t="shared" si="11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205"/>
      <c r="O69" s="47"/>
      <c r="P69" s="50"/>
      <c r="Q69" s="50"/>
      <c r="R69" s="50"/>
      <c r="S69" s="50"/>
      <c r="T69" s="51">
        <f t="shared" si="6"/>
        <v>0</v>
      </c>
      <c r="U69" s="51">
        <f t="shared" si="7"/>
        <v>0</v>
      </c>
      <c r="V69" s="51">
        <f t="shared" si="8"/>
        <v>0</v>
      </c>
      <c r="W69" s="51">
        <f t="shared" si="9"/>
        <v>0</v>
      </c>
      <c r="X69" s="51">
        <f t="shared" si="10"/>
        <v>0</v>
      </c>
      <c r="Y69" s="51">
        <f t="shared" si="11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205"/>
      <c r="O70" s="47"/>
      <c r="P70" s="50"/>
      <c r="Q70" s="50"/>
      <c r="R70" s="50"/>
      <c r="S70" s="50"/>
      <c r="T70" s="51">
        <f t="shared" si="6"/>
        <v>0</v>
      </c>
      <c r="U70" s="51">
        <f t="shared" si="7"/>
        <v>0</v>
      </c>
      <c r="V70" s="51">
        <f t="shared" si="8"/>
        <v>0</v>
      </c>
      <c r="W70" s="51">
        <f t="shared" si="9"/>
        <v>0</v>
      </c>
      <c r="X70" s="51">
        <f t="shared" si="10"/>
        <v>0</v>
      </c>
      <c r="Y70" s="51">
        <f t="shared" si="11"/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205"/>
      <c r="O71" s="47"/>
      <c r="P71" s="50"/>
      <c r="Q71" s="50"/>
      <c r="R71" s="50"/>
      <c r="S71" s="50"/>
      <c r="T71" s="51">
        <f t="shared" si="6"/>
        <v>0</v>
      </c>
      <c r="U71" s="51">
        <f t="shared" si="7"/>
        <v>0</v>
      </c>
      <c r="V71" s="51">
        <f t="shared" si="8"/>
        <v>0</v>
      </c>
      <c r="W71" s="51">
        <f t="shared" si="9"/>
        <v>0</v>
      </c>
      <c r="X71" s="51">
        <f t="shared" si="10"/>
        <v>0</v>
      </c>
      <c r="Y71" s="51">
        <f t="shared" si="11"/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205"/>
      <c r="O72" s="47"/>
      <c r="P72" s="50"/>
      <c r="Q72" s="50"/>
      <c r="R72" s="50"/>
      <c r="S72" s="50"/>
      <c r="T72" s="51">
        <f t="shared" si="6"/>
        <v>0</v>
      </c>
      <c r="U72" s="51">
        <f t="shared" si="7"/>
        <v>0</v>
      </c>
      <c r="V72" s="51">
        <f t="shared" si="8"/>
        <v>0</v>
      </c>
      <c r="W72" s="51">
        <f t="shared" si="9"/>
        <v>0</v>
      </c>
      <c r="X72" s="51">
        <f t="shared" si="10"/>
        <v>0</v>
      </c>
      <c r="Y72" s="51">
        <f t="shared" si="11"/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205"/>
      <c r="O73" s="47"/>
      <c r="P73" s="50"/>
      <c r="Q73" s="50"/>
      <c r="R73" s="50"/>
      <c r="S73" s="50"/>
      <c r="T73" s="51">
        <f t="shared" si="6"/>
        <v>0</v>
      </c>
      <c r="U73" s="51">
        <f t="shared" si="7"/>
        <v>0</v>
      </c>
      <c r="V73" s="51">
        <f t="shared" si="8"/>
        <v>0</v>
      </c>
      <c r="W73" s="51">
        <f t="shared" si="9"/>
        <v>0</v>
      </c>
      <c r="X73" s="51">
        <f t="shared" si="10"/>
        <v>0</v>
      </c>
      <c r="Y73" s="51">
        <f t="shared" si="11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205"/>
      <c r="O74" s="47"/>
      <c r="P74" s="50"/>
      <c r="Q74" s="50"/>
      <c r="R74" s="50"/>
      <c r="S74" s="50"/>
      <c r="T74" s="51">
        <f t="shared" si="6"/>
        <v>0</v>
      </c>
      <c r="U74" s="51">
        <f t="shared" si="7"/>
        <v>0</v>
      </c>
      <c r="V74" s="51">
        <f t="shared" si="8"/>
        <v>0</v>
      </c>
      <c r="W74" s="51">
        <f t="shared" si="9"/>
        <v>0</v>
      </c>
      <c r="X74" s="51">
        <f t="shared" si="10"/>
        <v>0</v>
      </c>
      <c r="Y74" s="51">
        <f t="shared" si="11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205"/>
      <c r="O75" s="47"/>
      <c r="P75" s="50"/>
      <c r="Q75" s="50"/>
      <c r="R75" s="50"/>
      <c r="S75" s="50"/>
      <c r="T75" s="51">
        <f t="shared" si="6"/>
        <v>0</v>
      </c>
      <c r="U75" s="51">
        <f t="shared" si="7"/>
        <v>0</v>
      </c>
      <c r="V75" s="51">
        <f t="shared" si="8"/>
        <v>0</v>
      </c>
      <c r="W75" s="51">
        <f t="shared" si="9"/>
        <v>0</v>
      </c>
      <c r="X75" s="51">
        <f t="shared" si="10"/>
        <v>0</v>
      </c>
      <c r="Y75" s="51">
        <f t="shared" si="11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205"/>
      <c r="O76" s="47"/>
      <c r="P76" s="50"/>
      <c r="Q76" s="50"/>
      <c r="R76" s="50"/>
      <c r="S76" s="50"/>
      <c r="T76" s="51">
        <f t="shared" si="6"/>
        <v>0</v>
      </c>
      <c r="U76" s="51">
        <f t="shared" si="7"/>
        <v>0</v>
      </c>
      <c r="V76" s="51">
        <f t="shared" si="8"/>
        <v>0</v>
      </c>
      <c r="W76" s="51">
        <f t="shared" si="9"/>
        <v>0</v>
      </c>
      <c r="X76" s="51">
        <f t="shared" si="10"/>
        <v>0</v>
      </c>
      <c r="Y76" s="51">
        <f t="shared" si="11"/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205"/>
      <c r="O77" s="47"/>
      <c r="P77" s="50"/>
      <c r="Q77" s="50"/>
      <c r="R77" s="50"/>
      <c r="S77" s="50"/>
      <c r="T77" s="51">
        <f t="shared" si="6"/>
        <v>0</v>
      </c>
      <c r="U77" s="51">
        <f t="shared" si="7"/>
        <v>0</v>
      </c>
      <c r="V77" s="51">
        <f t="shared" si="8"/>
        <v>0</v>
      </c>
      <c r="W77" s="51">
        <f t="shared" si="9"/>
        <v>0</v>
      </c>
      <c r="X77" s="51">
        <f t="shared" si="10"/>
        <v>0</v>
      </c>
      <c r="Y77" s="51">
        <f t="shared" si="11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205"/>
      <c r="O78" s="47"/>
      <c r="P78" s="50"/>
      <c r="Q78" s="50"/>
      <c r="R78" s="50"/>
      <c r="S78" s="50"/>
      <c r="T78" s="51">
        <f t="shared" si="6"/>
        <v>0</v>
      </c>
      <c r="U78" s="51">
        <f t="shared" si="7"/>
        <v>0</v>
      </c>
      <c r="V78" s="51">
        <f t="shared" si="8"/>
        <v>0</v>
      </c>
      <c r="W78" s="51">
        <f t="shared" si="9"/>
        <v>0</v>
      </c>
      <c r="X78" s="51">
        <f t="shared" si="10"/>
        <v>0</v>
      </c>
      <c r="Y78" s="51">
        <f t="shared" si="11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205"/>
      <c r="O79" s="47"/>
      <c r="P79" s="50"/>
      <c r="Q79" s="50"/>
      <c r="R79" s="50"/>
      <c r="S79" s="50"/>
      <c r="T79" s="51">
        <f t="shared" si="6"/>
        <v>0</v>
      </c>
      <c r="U79" s="51">
        <f t="shared" si="7"/>
        <v>0</v>
      </c>
      <c r="V79" s="51">
        <f t="shared" si="8"/>
        <v>0</v>
      </c>
      <c r="W79" s="51">
        <f t="shared" si="9"/>
        <v>0</v>
      </c>
      <c r="X79" s="51">
        <f t="shared" si="10"/>
        <v>0</v>
      </c>
      <c r="Y79" s="51">
        <f t="shared" si="11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205"/>
      <c r="O80" s="47"/>
      <c r="P80" s="50"/>
      <c r="Q80" s="50"/>
      <c r="R80" s="50"/>
      <c r="S80" s="50"/>
      <c r="T80" s="51">
        <f t="shared" si="6"/>
        <v>0</v>
      </c>
      <c r="U80" s="51">
        <f t="shared" si="7"/>
        <v>0</v>
      </c>
      <c r="V80" s="51">
        <f t="shared" si="8"/>
        <v>0</v>
      </c>
      <c r="W80" s="51">
        <f t="shared" si="9"/>
        <v>0</v>
      </c>
      <c r="X80" s="51">
        <f t="shared" si="10"/>
        <v>0</v>
      </c>
      <c r="Y80" s="51">
        <f t="shared" si="11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205"/>
      <c r="O81" s="47"/>
      <c r="P81" s="50"/>
      <c r="Q81" s="50"/>
      <c r="R81" s="50"/>
      <c r="S81" s="50"/>
      <c r="T81" s="51">
        <f t="shared" si="6"/>
        <v>0</v>
      </c>
      <c r="U81" s="51">
        <f t="shared" si="7"/>
        <v>0</v>
      </c>
      <c r="V81" s="51">
        <f t="shared" si="8"/>
        <v>0</v>
      </c>
      <c r="W81" s="51">
        <f t="shared" si="9"/>
        <v>0</v>
      </c>
      <c r="X81" s="51">
        <f t="shared" si="10"/>
        <v>0</v>
      </c>
      <c r="Y81" s="51">
        <f t="shared" si="11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205"/>
      <c r="O82" s="47"/>
      <c r="P82" s="50"/>
      <c r="Q82" s="50"/>
      <c r="R82" s="50"/>
      <c r="S82" s="50"/>
      <c r="T82" s="51">
        <f t="shared" si="6"/>
        <v>0</v>
      </c>
      <c r="U82" s="51">
        <f t="shared" si="7"/>
        <v>0</v>
      </c>
      <c r="V82" s="51">
        <f t="shared" si="8"/>
        <v>0</v>
      </c>
      <c r="W82" s="51">
        <f t="shared" si="9"/>
        <v>0</v>
      </c>
      <c r="X82" s="51">
        <f t="shared" si="10"/>
        <v>0</v>
      </c>
      <c r="Y82" s="51">
        <f t="shared" si="11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205"/>
      <c r="O83" s="47"/>
      <c r="P83" s="50"/>
      <c r="Q83" s="50"/>
      <c r="R83" s="50"/>
      <c r="S83" s="50"/>
      <c r="T83" s="51">
        <f t="shared" si="6"/>
        <v>0</v>
      </c>
      <c r="U83" s="51">
        <f t="shared" si="7"/>
        <v>0</v>
      </c>
      <c r="V83" s="51">
        <f t="shared" si="8"/>
        <v>0</v>
      </c>
      <c r="W83" s="51">
        <f t="shared" si="9"/>
        <v>0</v>
      </c>
      <c r="X83" s="51">
        <f t="shared" si="10"/>
        <v>0</v>
      </c>
      <c r="Y83" s="51">
        <f t="shared" si="11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205"/>
      <c r="O84" s="47"/>
      <c r="P84" s="50"/>
      <c r="Q84" s="50"/>
      <c r="R84" s="50"/>
      <c r="S84" s="50"/>
      <c r="T84" s="51">
        <f t="shared" si="6"/>
        <v>0</v>
      </c>
      <c r="U84" s="51">
        <f t="shared" si="7"/>
        <v>0</v>
      </c>
      <c r="V84" s="51">
        <f t="shared" si="8"/>
        <v>0</v>
      </c>
      <c r="W84" s="51">
        <f t="shared" si="9"/>
        <v>0</v>
      </c>
      <c r="X84" s="51">
        <f t="shared" si="10"/>
        <v>0</v>
      </c>
      <c r="Y84" s="51">
        <f t="shared" si="11"/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205"/>
      <c r="O85" s="47"/>
      <c r="P85" s="50"/>
      <c r="Q85" s="50"/>
      <c r="R85" s="50"/>
      <c r="S85" s="50"/>
      <c r="T85" s="51">
        <f t="shared" si="6"/>
        <v>0</v>
      </c>
      <c r="U85" s="51">
        <f t="shared" si="7"/>
        <v>0</v>
      </c>
      <c r="V85" s="51">
        <f t="shared" si="8"/>
        <v>0</v>
      </c>
      <c r="W85" s="51">
        <f t="shared" si="9"/>
        <v>0</v>
      </c>
      <c r="X85" s="51">
        <f t="shared" si="10"/>
        <v>0</v>
      </c>
      <c r="Y85" s="51">
        <f t="shared" si="11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205"/>
      <c r="O86" s="47"/>
      <c r="P86" s="50"/>
      <c r="Q86" s="50"/>
      <c r="R86" s="50"/>
      <c r="S86" s="50"/>
      <c r="T86" s="51">
        <f t="shared" si="6"/>
        <v>0</v>
      </c>
      <c r="U86" s="51">
        <f t="shared" si="7"/>
        <v>0</v>
      </c>
      <c r="V86" s="51">
        <f t="shared" si="8"/>
        <v>0</v>
      </c>
      <c r="W86" s="51">
        <f t="shared" si="9"/>
        <v>0</v>
      </c>
      <c r="X86" s="51">
        <f t="shared" si="10"/>
        <v>0</v>
      </c>
      <c r="Y86" s="51">
        <f t="shared" si="11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205"/>
      <c r="O87" s="47"/>
      <c r="P87" s="50"/>
      <c r="Q87" s="50"/>
      <c r="R87" s="50"/>
      <c r="S87" s="50"/>
      <c r="T87" s="51">
        <f t="shared" si="6"/>
        <v>0</v>
      </c>
      <c r="U87" s="51">
        <f t="shared" si="7"/>
        <v>0</v>
      </c>
      <c r="V87" s="51">
        <f t="shared" si="8"/>
        <v>0</v>
      </c>
      <c r="W87" s="51">
        <f t="shared" si="9"/>
        <v>0</v>
      </c>
      <c r="X87" s="51">
        <f t="shared" si="10"/>
        <v>0</v>
      </c>
      <c r="Y87" s="51">
        <f t="shared" si="11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205"/>
      <c r="O88" s="47"/>
      <c r="P88" s="50"/>
      <c r="Q88" s="50"/>
      <c r="R88" s="50"/>
      <c r="S88" s="50"/>
      <c r="T88" s="51">
        <f t="shared" si="6"/>
        <v>0</v>
      </c>
      <c r="U88" s="51">
        <f t="shared" si="7"/>
        <v>0</v>
      </c>
      <c r="V88" s="51">
        <f t="shared" si="8"/>
        <v>0</v>
      </c>
      <c r="W88" s="51">
        <f t="shared" si="9"/>
        <v>0</v>
      </c>
      <c r="X88" s="51">
        <f t="shared" si="10"/>
        <v>0</v>
      </c>
      <c r="Y88" s="51">
        <f t="shared" si="11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205"/>
      <c r="O89" s="47"/>
      <c r="P89" s="50"/>
      <c r="Q89" s="50"/>
      <c r="R89" s="50"/>
      <c r="S89" s="50"/>
      <c r="T89" s="51">
        <f t="shared" si="6"/>
        <v>0</v>
      </c>
      <c r="U89" s="51">
        <f t="shared" si="7"/>
        <v>0</v>
      </c>
      <c r="V89" s="51">
        <f t="shared" si="8"/>
        <v>0</v>
      </c>
      <c r="W89" s="51">
        <f t="shared" si="9"/>
        <v>0</v>
      </c>
      <c r="X89" s="51">
        <f t="shared" si="10"/>
        <v>0</v>
      </c>
      <c r="Y89" s="51">
        <f t="shared" si="11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205"/>
      <c r="O90" s="47"/>
      <c r="P90" s="50"/>
      <c r="Q90" s="50"/>
      <c r="R90" s="50"/>
      <c r="S90" s="50"/>
      <c r="T90" s="51">
        <f t="shared" si="6"/>
        <v>0</v>
      </c>
      <c r="U90" s="51">
        <f t="shared" si="7"/>
        <v>0</v>
      </c>
      <c r="V90" s="51">
        <f t="shared" si="8"/>
        <v>0</v>
      </c>
      <c r="W90" s="51">
        <f t="shared" si="9"/>
        <v>0</v>
      </c>
      <c r="X90" s="51">
        <f t="shared" si="10"/>
        <v>0</v>
      </c>
      <c r="Y90" s="51">
        <f t="shared" si="11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205"/>
      <c r="O91" s="47"/>
      <c r="P91" s="50"/>
      <c r="Q91" s="50"/>
      <c r="R91" s="50"/>
      <c r="S91" s="50"/>
      <c r="T91" s="51">
        <f t="shared" si="6"/>
        <v>0</v>
      </c>
      <c r="U91" s="51">
        <f t="shared" si="7"/>
        <v>0</v>
      </c>
      <c r="V91" s="51">
        <f t="shared" si="8"/>
        <v>0</v>
      </c>
      <c r="W91" s="51">
        <f t="shared" si="9"/>
        <v>0</v>
      </c>
      <c r="X91" s="51">
        <f t="shared" si="10"/>
        <v>0</v>
      </c>
      <c r="Y91" s="51">
        <f t="shared" si="11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205"/>
      <c r="O92" s="47"/>
      <c r="P92" s="50"/>
      <c r="Q92" s="50"/>
      <c r="R92" s="50"/>
      <c r="S92" s="50"/>
      <c r="T92" s="51">
        <f t="shared" si="6"/>
        <v>0</v>
      </c>
      <c r="U92" s="51">
        <f t="shared" si="7"/>
        <v>0</v>
      </c>
      <c r="V92" s="51">
        <f t="shared" si="8"/>
        <v>0</v>
      </c>
      <c r="W92" s="51">
        <f t="shared" si="9"/>
        <v>0</v>
      </c>
      <c r="X92" s="51">
        <f t="shared" si="10"/>
        <v>0</v>
      </c>
      <c r="Y92" s="51">
        <f t="shared" si="11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205"/>
      <c r="O93" s="47"/>
      <c r="P93" s="50"/>
      <c r="Q93" s="50"/>
      <c r="R93" s="50"/>
      <c r="S93" s="50"/>
      <c r="T93" s="51">
        <f t="shared" si="6"/>
        <v>0</v>
      </c>
      <c r="U93" s="51">
        <f t="shared" si="7"/>
        <v>0</v>
      </c>
      <c r="V93" s="51">
        <f t="shared" si="8"/>
        <v>0</v>
      </c>
      <c r="W93" s="51">
        <f t="shared" si="9"/>
        <v>0</v>
      </c>
      <c r="X93" s="51">
        <f t="shared" si="10"/>
        <v>0</v>
      </c>
      <c r="Y93" s="51">
        <f t="shared" si="11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205"/>
      <c r="O94" s="47"/>
      <c r="P94" s="50"/>
      <c r="Q94" s="50"/>
      <c r="R94" s="50"/>
      <c r="S94" s="50"/>
      <c r="T94" s="51">
        <f t="shared" si="6"/>
        <v>0</v>
      </c>
      <c r="U94" s="51">
        <f t="shared" si="7"/>
        <v>0</v>
      </c>
      <c r="V94" s="51">
        <f t="shared" si="8"/>
        <v>0</v>
      </c>
      <c r="W94" s="51">
        <f t="shared" si="9"/>
        <v>0</v>
      </c>
      <c r="X94" s="51">
        <f t="shared" si="10"/>
        <v>0</v>
      </c>
      <c r="Y94" s="51">
        <f t="shared" si="11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205"/>
      <c r="O95" s="47"/>
      <c r="P95" s="50"/>
      <c r="Q95" s="50"/>
      <c r="R95" s="50"/>
      <c r="S95" s="50"/>
      <c r="T95" s="51">
        <f t="shared" ref="T95:T104" si="12">IF($N95="Pending",0,$N95*O95)</f>
        <v>0</v>
      </c>
      <c r="U95" s="51">
        <f t="shared" ref="U95:U104" si="13">IF($N95="Pending",0,$N95*P95)</f>
        <v>0</v>
      </c>
      <c r="V95" s="51">
        <f t="shared" ref="V95:V104" si="14">IF($N95="Pending",0,$N95*Q95)</f>
        <v>0</v>
      </c>
      <c r="W95" s="51">
        <f t="shared" ref="W95:W104" si="15">IF($N95="Pending",0,$N95*R95)</f>
        <v>0</v>
      </c>
      <c r="X95" s="51">
        <f t="shared" ref="X95:X104" si="16">IF($N95="Pending",0,$N95*S95)</f>
        <v>0</v>
      </c>
      <c r="Y95" s="51">
        <f t="shared" ref="Y95:Y104" si="17">SUM(T95:X95)</f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205"/>
      <c r="O96" s="47"/>
      <c r="P96" s="50"/>
      <c r="Q96" s="50"/>
      <c r="R96" s="50"/>
      <c r="S96" s="50"/>
      <c r="T96" s="51">
        <f t="shared" si="12"/>
        <v>0</v>
      </c>
      <c r="U96" s="51">
        <f t="shared" si="13"/>
        <v>0</v>
      </c>
      <c r="V96" s="51">
        <f t="shared" si="14"/>
        <v>0</v>
      </c>
      <c r="W96" s="51">
        <f t="shared" si="15"/>
        <v>0</v>
      </c>
      <c r="X96" s="51">
        <f t="shared" si="16"/>
        <v>0</v>
      </c>
      <c r="Y96" s="51">
        <f t="shared" si="17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205"/>
      <c r="O97" s="47"/>
      <c r="P97" s="50"/>
      <c r="Q97" s="50"/>
      <c r="R97" s="50"/>
      <c r="S97" s="50"/>
      <c r="T97" s="51">
        <f t="shared" si="12"/>
        <v>0</v>
      </c>
      <c r="U97" s="51">
        <f t="shared" si="13"/>
        <v>0</v>
      </c>
      <c r="V97" s="51">
        <f t="shared" si="14"/>
        <v>0</v>
      </c>
      <c r="W97" s="51">
        <f t="shared" si="15"/>
        <v>0</v>
      </c>
      <c r="X97" s="51">
        <f t="shared" si="16"/>
        <v>0</v>
      </c>
      <c r="Y97" s="51">
        <f t="shared" si="17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205"/>
      <c r="O98" s="47"/>
      <c r="P98" s="50"/>
      <c r="Q98" s="50"/>
      <c r="R98" s="50"/>
      <c r="S98" s="50"/>
      <c r="T98" s="51">
        <f t="shared" si="12"/>
        <v>0</v>
      </c>
      <c r="U98" s="51">
        <f t="shared" si="13"/>
        <v>0</v>
      </c>
      <c r="V98" s="51">
        <f t="shared" si="14"/>
        <v>0</v>
      </c>
      <c r="W98" s="51">
        <f t="shared" si="15"/>
        <v>0</v>
      </c>
      <c r="X98" s="51">
        <f t="shared" si="16"/>
        <v>0</v>
      </c>
      <c r="Y98" s="51">
        <f t="shared" si="17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205"/>
      <c r="O99" s="47"/>
      <c r="P99" s="50"/>
      <c r="Q99" s="50"/>
      <c r="R99" s="50"/>
      <c r="S99" s="50"/>
      <c r="T99" s="51">
        <f t="shared" si="12"/>
        <v>0</v>
      </c>
      <c r="U99" s="51">
        <f t="shared" si="13"/>
        <v>0</v>
      </c>
      <c r="V99" s="51">
        <f t="shared" si="14"/>
        <v>0</v>
      </c>
      <c r="W99" s="51">
        <f t="shared" si="15"/>
        <v>0</v>
      </c>
      <c r="X99" s="51">
        <f t="shared" si="16"/>
        <v>0</v>
      </c>
      <c r="Y99" s="51">
        <f t="shared" si="17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205"/>
      <c r="O100" s="47"/>
      <c r="P100" s="50"/>
      <c r="Q100" s="50"/>
      <c r="R100" s="50"/>
      <c r="S100" s="50"/>
      <c r="T100" s="51">
        <f t="shared" ref="T100:T103" si="18">IF($N100="Pending",0,$N100*O100)</f>
        <v>0</v>
      </c>
      <c r="U100" s="51">
        <f t="shared" ref="U100:U103" si="19">IF($N100="Pending",0,$N100*P100)</f>
        <v>0</v>
      </c>
      <c r="V100" s="51">
        <f t="shared" ref="V100:V103" si="20">IF($N100="Pending",0,$N100*Q100)</f>
        <v>0</v>
      </c>
      <c r="W100" s="51">
        <f t="shared" ref="W100:W103" si="21">IF($N100="Pending",0,$N100*R100)</f>
        <v>0</v>
      </c>
      <c r="X100" s="51">
        <f t="shared" ref="X100:X103" si="22">IF($N100="Pending",0,$N100*S100)</f>
        <v>0</v>
      </c>
      <c r="Y100" s="51">
        <f t="shared" ref="Y100:Y103" si="23">SUM(T100:X100)</f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205"/>
      <c r="O101" s="47"/>
      <c r="P101" s="50"/>
      <c r="Q101" s="50"/>
      <c r="R101" s="50"/>
      <c r="S101" s="50"/>
      <c r="T101" s="51">
        <f t="shared" si="18"/>
        <v>0</v>
      </c>
      <c r="U101" s="51">
        <f t="shared" si="19"/>
        <v>0</v>
      </c>
      <c r="V101" s="51">
        <f t="shared" si="20"/>
        <v>0</v>
      </c>
      <c r="W101" s="51">
        <f t="shared" si="21"/>
        <v>0</v>
      </c>
      <c r="X101" s="51">
        <f t="shared" si="22"/>
        <v>0</v>
      </c>
      <c r="Y101" s="51">
        <f t="shared" si="23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205"/>
      <c r="O102" s="47"/>
      <c r="P102" s="50"/>
      <c r="Q102" s="50"/>
      <c r="R102" s="50"/>
      <c r="S102" s="50"/>
      <c r="T102" s="51">
        <f t="shared" si="18"/>
        <v>0</v>
      </c>
      <c r="U102" s="51">
        <f t="shared" si="19"/>
        <v>0</v>
      </c>
      <c r="V102" s="51">
        <f t="shared" si="20"/>
        <v>0</v>
      </c>
      <c r="W102" s="51">
        <f t="shared" si="21"/>
        <v>0</v>
      </c>
      <c r="X102" s="51">
        <f t="shared" si="22"/>
        <v>0</v>
      </c>
      <c r="Y102" s="51">
        <f t="shared" si="23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205"/>
      <c r="O103" s="47"/>
      <c r="P103" s="50"/>
      <c r="Q103" s="50"/>
      <c r="R103" s="50"/>
      <c r="S103" s="50"/>
      <c r="T103" s="51">
        <f t="shared" si="18"/>
        <v>0</v>
      </c>
      <c r="U103" s="51">
        <f t="shared" si="19"/>
        <v>0</v>
      </c>
      <c r="V103" s="51">
        <f t="shared" si="20"/>
        <v>0</v>
      </c>
      <c r="W103" s="51">
        <f t="shared" si="21"/>
        <v>0</v>
      </c>
      <c r="X103" s="51">
        <f t="shared" si="22"/>
        <v>0</v>
      </c>
      <c r="Y103" s="51">
        <f t="shared" si="23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205"/>
      <c r="O104" s="47"/>
      <c r="P104" s="50"/>
      <c r="Q104" s="50"/>
      <c r="R104" s="50"/>
      <c r="S104" s="50"/>
      <c r="T104" s="51">
        <f t="shared" si="12"/>
        <v>0</v>
      </c>
      <c r="U104" s="51">
        <f t="shared" si="13"/>
        <v>0</v>
      </c>
      <c r="V104" s="51">
        <f t="shared" si="14"/>
        <v>0</v>
      </c>
      <c r="W104" s="51">
        <f t="shared" si="15"/>
        <v>0</v>
      </c>
      <c r="X104" s="51">
        <f t="shared" si="16"/>
        <v>0</v>
      </c>
      <c r="Y104" s="51">
        <f t="shared" si="17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7"/>
      <c r="P105" s="50"/>
      <c r="Q105" s="50"/>
      <c r="R105" s="50"/>
      <c r="S105" s="50"/>
      <c r="T105" s="51">
        <f t="shared" si="6"/>
        <v>0</v>
      </c>
      <c r="U105" s="51">
        <f t="shared" si="7"/>
        <v>0</v>
      </c>
      <c r="V105" s="51">
        <f t="shared" si="8"/>
        <v>0</v>
      </c>
      <c r="W105" s="51">
        <f t="shared" si="9"/>
        <v>0</v>
      </c>
      <c r="X105" s="51">
        <f t="shared" si="10"/>
        <v>0</v>
      </c>
      <c r="Y105" s="51">
        <f t="shared" si="11"/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7"/>
      <c r="P106" s="50"/>
      <c r="Q106" s="50"/>
      <c r="R106" s="50"/>
      <c r="S106" s="50"/>
      <c r="T106" s="51">
        <f t="shared" si="6"/>
        <v>0</v>
      </c>
      <c r="U106" s="51">
        <f t="shared" si="7"/>
        <v>0</v>
      </c>
      <c r="V106" s="51">
        <f t="shared" si="8"/>
        <v>0</v>
      </c>
      <c r="W106" s="51">
        <f t="shared" si="9"/>
        <v>0</v>
      </c>
      <c r="X106" s="51">
        <f t="shared" si="10"/>
        <v>0</v>
      </c>
      <c r="Y106" s="51">
        <f t="shared" si="11"/>
        <v>0</v>
      </c>
      <c r="Z106" s="49"/>
      <c r="AA106" s="49"/>
      <c r="AB106" s="15"/>
      <c r="AC106" s="15"/>
      <c r="AD106" s="15"/>
      <c r="AE106" s="15"/>
    </row>
    <row r="107" spans="1:31" x14ac:dyDescent="0.25">
      <c r="B107" s="37"/>
      <c r="C107" s="37"/>
      <c r="R107" s="32"/>
      <c r="S107" s="32"/>
      <c r="T107" s="32"/>
      <c r="U107" s="32"/>
      <c r="V107" s="32"/>
      <c r="W107" s="32"/>
      <c r="X107" s="32"/>
      <c r="Y107" s="32"/>
    </row>
    <row r="108" spans="1:31" x14ac:dyDescent="0.25">
      <c r="B108" s="37"/>
      <c r="C108" s="37"/>
      <c r="R108" s="32"/>
      <c r="S108" s="69"/>
      <c r="T108" s="69">
        <f t="shared" ref="T108:Y108" si="24">SUM(T7:T106)</f>
        <v>14028000</v>
      </c>
      <c r="U108" s="69">
        <f t="shared" si="24"/>
        <v>14035400</v>
      </c>
      <c r="V108" s="69">
        <f t="shared" si="24"/>
        <v>15113000</v>
      </c>
      <c r="W108" s="69">
        <f t="shared" si="24"/>
        <v>14028000</v>
      </c>
      <c r="X108" s="69">
        <f t="shared" si="24"/>
        <v>14028000</v>
      </c>
      <c r="Y108" s="69">
        <f t="shared" si="24"/>
        <v>71232400</v>
      </c>
    </row>
    <row r="109" spans="1:31" x14ac:dyDescent="0.25">
      <c r="B109" s="37"/>
      <c r="C109" s="37"/>
    </row>
    <row r="110" spans="1:31" x14ac:dyDescent="0.25">
      <c r="B110" s="37"/>
      <c r="C110" s="37"/>
      <c r="T110" s="145" t="str">
        <f t="shared" ref="T110:Y110" si="25">T6</f>
        <v>Cost estimate 2024</v>
      </c>
      <c r="U110" s="145" t="str">
        <f t="shared" si="25"/>
        <v>Cost estimate 2025</v>
      </c>
      <c r="V110" s="145" t="str">
        <f t="shared" si="25"/>
        <v>Cost estimate 2026</v>
      </c>
      <c r="W110" s="145" t="str">
        <f t="shared" si="25"/>
        <v>Cost estimate 2027</v>
      </c>
      <c r="X110" s="145" t="str">
        <f t="shared" si="25"/>
        <v>Cost estimate 2028</v>
      </c>
      <c r="Y110" s="145" t="str">
        <f t="shared" si="25"/>
        <v>TotalOver5Years</v>
      </c>
      <c r="Z110" s="190"/>
    </row>
    <row r="111" spans="1:31" x14ac:dyDescent="0.25">
      <c r="B111" s="37"/>
      <c r="C111" s="37"/>
      <c r="S111" s="145" t="str">
        <f>'Basic Input for Tool'!$D65</f>
        <v>Meeting</v>
      </c>
      <c r="T111" s="146">
        <f t="shared" ref="T111:Y120" si="26">SUMIF($Z$7:$Z$106,$S111,T$7:T$106)</f>
        <v>0</v>
      </c>
      <c r="U111" s="146">
        <f t="shared" si="26"/>
        <v>0</v>
      </c>
      <c r="V111" s="146">
        <f t="shared" si="26"/>
        <v>0</v>
      </c>
      <c r="W111" s="146">
        <f t="shared" si="26"/>
        <v>0</v>
      </c>
      <c r="X111" s="146">
        <f t="shared" si="26"/>
        <v>0</v>
      </c>
      <c r="Y111" s="146">
        <f t="shared" si="26"/>
        <v>0</v>
      </c>
    </row>
    <row r="112" spans="1:31" s="37" customFormat="1" x14ac:dyDescent="0.25">
      <c r="A112" s="141"/>
      <c r="S112" s="145" t="str">
        <f>'Basic Input for Tool'!$D66</f>
        <v>Training</v>
      </c>
      <c r="T112" s="146">
        <f t="shared" si="26"/>
        <v>0</v>
      </c>
      <c r="U112" s="146">
        <f t="shared" si="26"/>
        <v>0</v>
      </c>
      <c r="V112" s="146">
        <f t="shared" si="26"/>
        <v>0</v>
      </c>
      <c r="W112" s="146">
        <f t="shared" si="26"/>
        <v>0</v>
      </c>
      <c r="X112" s="146">
        <f t="shared" si="26"/>
        <v>0</v>
      </c>
      <c r="Y112" s="146">
        <f t="shared" si="26"/>
        <v>0</v>
      </c>
      <c r="AB112"/>
    </row>
    <row r="113" spans="1:28" s="37" customFormat="1" x14ac:dyDescent="0.25">
      <c r="A113" s="141"/>
      <c r="S113" s="145" t="str">
        <f>'Basic Input for Tool'!$D67</f>
        <v>Workshop</v>
      </c>
      <c r="T113" s="146">
        <f t="shared" si="26"/>
        <v>0</v>
      </c>
      <c r="U113" s="146">
        <f t="shared" si="26"/>
        <v>0</v>
      </c>
      <c r="V113" s="146">
        <f t="shared" si="26"/>
        <v>0</v>
      </c>
      <c r="W113" s="146">
        <f t="shared" si="26"/>
        <v>0</v>
      </c>
      <c r="X113" s="146">
        <f t="shared" si="26"/>
        <v>0</v>
      </c>
      <c r="Y113" s="146">
        <f t="shared" si="26"/>
        <v>0</v>
      </c>
      <c r="AB113"/>
    </row>
    <row r="114" spans="1:28" s="37" customFormat="1" x14ac:dyDescent="0.25">
      <c r="A114" s="141"/>
      <c r="B114" s="141"/>
      <c r="C114" s="52"/>
      <c r="S114" s="145" t="str">
        <f>'Basic Input for Tool'!$D68</f>
        <v>SOP development</v>
      </c>
      <c r="T114" s="146">
        <f t="shared" si="26"/>
        <v>0</v>
      </c>
      <c r="U114" s="146">
        <f t="shared" si="26"/>
        <v>0</v>
      </c>
      <c r="V114" s="146">
        <f t="shared" si="26"/>
        <v>0</v>
      </c>
      <c r="W114" s="146">
        <f t="shared" si="26"/>
        <v>0</v>
      </c>
      <c r="X114" s="146">
        <f t="shared" si="26"/>
        <v>0</v>
      </c>
      <c r="Y114" s="146">
        <f t="shared" si="26"/>
        <v>0</v>
      </c>
      <c r="AB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26"/>
        <v>0</v>
      </c>
      <c r="U115" s="146">
        <f t="shared" si="26"/>
        <v>0</v>
      </c>
      <c r="V115" s="146">
        <f t="shared" si="26"/>
        <v>0</v>
      </c>
      <c r="W115" s="146">
        <f t="shared" si="26"/>
        <v>0</v>
      </c>
      <c r="X115" s="146">
        <f t="shared" si="26"/>
        <v>0</v>
      </c>
      <c r="Y115" s="146">
        <f t="shared" si="26"/>
        <v>0</v>
      </c>
      <c r="AB115"/>
    </row>
    <row r="116" spans="1:28" s="37" customFormat="1" x14ac:dyDescent="0.25">
      <c r="A116" s="141"/>
      <c r="B116" s="141"/>
      <c r="C116" s="52"/>
      <c r="S116" s="145" t="str">
        <f>'Basic Input for Tool'!$D70</f>
        <v>Construction</v>
      </c>
      <c r="T116" s="146">
        <f t="shared" si="26"/>
        <v>0</v>
      </c>
      <c r="U116" s="146">
        <f t="shared" si="26"/>
        <v>0</v>
      </c>
      <c r="V116" s="146">
        <f t="shared" si="26"/>
        <v>0</v>
      </c>
      <c r="W116" s="146">
        <f t="shared" si="26"/>
        <v>0</v>
      </c>
      <c r="X116" s="146">
        <f t="shared" si="26"/>
        <v>0</v>
      </c>
      <c r="Y116" s="146">
        <f t="shared" si="26"/>
        <v>0</v>
      </c>
      <c r="AB116"/>
    </row>
    <row r="117" spans="1:28" s="37" customFormat="1" x14ac:dyDescent="0.25">
      <c r="A117" s="141"/>
      <c r="B117" s="141"/>
      <c r="C117" s="52"/>
      <c r="S117" s="145" t="str">
        <f>'Basic Input for Tool'!$D71</f>
        <v>Consultancy</v>
      </c>
      <c r="T117" s="146">
        <f t="shared" si="26"/>
        <v>0</v>
      </c>
      <c r="U117" s="146">
        <f t="shared" si="26"/>
        <v>0</v>
      </c>
      <c r="V117" s="146">
        <f t="shared" si="26"/>
        <v>0</v>
      </c>
      <c r="W117" s="146">
        <f t="shared" si="26"/>
        <v>0</v>
      </c>
      <c r="X117" s="146">
        <f t="shared" si="26"/>
        <v>0</v>
      </c>
      <c r="Y117" s="146">
        <f t="shared" si="26"/>
        <v>0</v>
      </c>
      <c r="AB117"/>
    </row>
    <row r="118" spans="1:28" s="37" customFormat="1" x14ac:dyDescent="0.25">
      <c r="A118" s="141"/>
      <c r="B118" s="141"/>
      <c r="C118" s="52"/>
      <c r="S118" s="145" t="str">
        <f>'Basic Input for Tool'!$D72</f>
        <v>Evaluation</v>
      </c>
      <c r="T118" s="146">
        <f t="shared" si="26"/>
        <v>0</v>
      </c>
      <c r="U118" s="146">
        <f t="shared" si="26"/>
        <v>7400</v>
      </c>
      <c r="V118" s="146">
        <f t="shared" si="26"/>
        <v>0</v>
      </c>
      <c r="W118" s="146">
        <f t="shared" si="26"/>
        <v>0</v>
      </c>
      <c r="X118" s="146">
        <f t="shared" si="26"/>
        <v>0</v>
      </c>
      <c r="Y118" s="146">
        <f t="shared" si="26"/>
        <v>7400</v>
      </c>
      <c r="AB118"/>
    </row>
    <row r="119" spans="1:28" s="37" customFormat="1" x14ac:dyDescent="0.25">
      <c r="A119" s="141"/>
      <c r="B119" s="141"/>
      <c r="C119" s="52"/>
      <c r="S119" s="145" t="str">
        <f>'Basic Input for Tool'!$D73</f>
        <v>Field visit</v>
      </c>
      <c r="T119" s="146">
        <f t="shared" si="26"/>
        <v>0</v>
      </c>
      <c r="U119" s="146">
        <f t="shared" si="26"/>
        <v>0</v>
      </c>
      <c r="V119" s="146">
        <f t="shared" si="26"/>
        <v>0</v>
      </c>
      <c r="W119" s="146">
        <f t="shared" si="26"/>
        <v>0</v>
      </c>
      <c r="X119" s="146">
        <f t="shared" si="26"/>
        <v>0</v>
      </c>
      <c r="Y119" s="146">
        <f t="shared" si="26"/>
        <v>0</v>
      </c>
      <c r="AB119"/>
    </row>
    <row r="120" spans="1:28" s="37" customFormat="1" x14ac:dyDescent="0.25">
      <c r="A120" s="141"/>
      <c r="B120" s="141"/>
      <c r="C120" s="52"/>
      <c r="S120" s="145" t="str">
        <f>'Basic Input for Tool'!$D74</f>
        <v>Human resources</v>
      </c>
      <c r="T120" s="146">
        <f t="shared" si="26"/>
        <v>14028000</v>
      </c>
      <c r="U120" s="146">
        <f t="shared" si="26"/>
        <v>14028000</v>
      </c>
      <c r="V120" s="146">
        <f t="shared" si="26"/>
        <v>14028000</v>
      </c>
      <c r="W120" s="146">
        <f t="shared" si="26"/>
        <v>14028000</v>
      </c>
      <c r="X120" s="146">
        <f t="shared" si="26"/>
        <v>14028000</v>
      </c>
      <c r="Y120" s="146">
        <f t="shared" si="26"/>
        <v>70140000</v>
      </c>
      <c r="AB120"/>
    </row>
    <row r="121" spans="1:28" s="37" customFormat="1" x14ac:dyDescent="0.25">
      <c r="A121" s="141"/>
      <c r="B121" s="141"/>
      <c r="C121" s="52"/>
      <c r="S121" s="145" t="str">
        <f>'Basic Input for Tool'!$D75</f>
        <v>Infrastructure</v>
      </c>
      <c r="T121" s="146">
        <f t="shared" ref="T121:Y133" si="27">SUMIF($Z$7:$Z$106,$S121,T$7:T$106)</f>
        <v>0</v>
      </c>
      <c r="U121" s="146">
        <f t="shared" si="27"/>
        <v>0</v>
      </c>
      <c r="V121" s="146">
        <f t="shared" si="27"/>
        <v>1085000</v>
      </c>
      <c r="W121" s="146">
        <f t="shared" si="27"/>
        <v>0</v>
      </c>
      <c r="X121" s="146">
        <f t="shared" si="27"/>
        <v>0</v>
      </c>
      <c r="Y121" s="146">
        <f t="shared" si="27"/>
        <v>1085000</v>
      </c>
      <c r="AB121"/>
    </row>
    <row r="122" spans="1:28" x14ac:dyDescent="0.25">
      <c r="S122" s="145" t="str">
        <f>'Basic Input for Tool'!$D76</f>
        <v>Document reproduction/printing</v>
      </c>
      <c r="T122" s="146">
        <f t="shared" si="27"/>
        <v>0</v>
      </c>
      <c r="U122" s="146">
        <f t="shared" si="27"/>
        <v>0</v>
      </c>
      <c r="V122" s="146">
        <f t="shared" si="27"/>
        <v>0</v>
      </c>
      <c r="W122" s="146">
        <f t="shared" si="27"/>
        <v>0</v>
      </c>
      <c r="X122" s="146">
        <f t="shared" si="27"/>
        <v>0</v>
      </c>
      <c r="Y122" s="146">
        <f t="shared" si="27"/>
        <v>0</v>
      </c>
    </row>
    <row r="123" spans="1:28" x14ac:dyDescent="0.25">
      <c r="S123" s="145" t="str">
        <f>'Basic Input for Tool'!$D77</f>
        <v>Procurement</v>
      </c>
      <c r="T123" s="146">
        <f t="shared" si="27"/>
        <v>0</v>
      </c>
      <c r="U123" s="146">
        <f t="shared" si="27"/>
        <v>0</v>
      </c>
      <c r="V123" s="146">
        <f t="shared" si="27"/>
        <v>0</v>
      </c>
      <c r="W123" s="146">
        <f t="shared" si="27"/>
        <v>0</v>
      </c>
      <c r="X123" s="146">
        <f t="shared" si="27"/>
        <v>0</v>
      </c>
      <c r="Y123" s="146">
        <f t="shared" si="27"/>
        <v>0</v>
      </c>
      <c r="Z123"/>
      <c r="AA123"/>
    </row>
    <row r="124" spans="1:28" x14ac:dyDescent="0.25">
      <c r="S124" s="145" t="str">
        <f>'Basic Input for Tool'!$D78</f>
        <v>Services</v>
      </c>
      <c r="T124" s="146">
        <f t="shared" si="27"/>
        <v>0</v>
      </c>
      <c r="U124" s="146">
        <f t="shared" si="27"/>
        <v>0</v>
      </c>
      <c r="V124" s="146">
        <f t="shared" si="27"/>
        <v>0</v>
      </c>
      <c r="W124" s="146">
        <f t="shared" si="27"/>
        <v>0</v>
      </c>
      <c r="X124" s="146">
        <f t="shared" si="27"/>
        <v>0</v>
      </c>
      <c r="Y124" s="146">
        <f t="shared" si="27"/>
        <v>0</v>
      </c>
      <c r="Z124"/>
      <c r="AA124"/>
    </row>
    <row r="125" spans="1:28" s="37" customFormat="1" x14ac:dyDescent="0.25">
      <c r="A125" s="141"/>
      <c r="B125" s="141"/>
      <c r="C125" s="52"/>
      <c r="S125" s="145" t="str">
        <f>'Basic Input for Tool'!$D79</f>
        <v>Simulation exercises</v>
      </c>
      <c r="T125" s="146">
        <f t="shared" si="27"/>
        <v>0</v>
      </c>
      <c r="U125" s="146">
        <f t="shared" si="27"/>
        <v>0</v>
      </c>
      <c r="V125" s="146">
        <f t="shared" si="27"/>
        <v>0</v>
      </c>
      <c r="W125" s="146">
        <f t="shared" si="27"/>
        <v>0</v>
      </c>
      <c r="X125" s="146">
        <f t="shared" si="27"/>
        <v>0</v>
      </c>
      <c r="Y125" s="146">
        <f t="shared" si="27"/>
        <v>0</v>
      </c>
      <c r="Z125"/>
      <c r="AA125"/>
      <c r="AB125"/>
    </row>
    <row r="126" spans="1:28" s="37" customFormat="1" x14ac:dyDescent="0.25">
      <c r="A126" s="141"/>
      <c r="B126" s="141"/>
      <c r="C126" s="52"/>
      <c r="S126" s="145" t="str">
        <f>'Basic Input for Tool'!$D80</f>
        <v>Advocacy</v>
      </c>
      <c r="T126" s="146">
        <f t="shared" si="27"/>
        <v>0</v>
      </c>
      <c r="U126" s="146">
        <f t="shared" si="27"/>
        <v>0</v>
      </c>
      <c r="V126" s="146">
        <f t="shared" si="27"/>
        <v>0</v>
      </c>
      <c r="W126" s="146">
        <f t="shared" si="27"/>
        <v>0</v>
      </c>
      <c r="X126" s="146">
        <f t="shared" si="27"/>
        <v>0</v>
      </c>
      <c r="Y126" s="146">
        <f t="shared" si="27"/>
        <v>0</v>
      </c>
      <c r="Z126"/>
      <c r="AA126"/>
      <c r="AB126"/>
    </row>
    <row r="127" spans="1:28" s="37" customFormat="1" x14ac:dyDescent="0.25">
      <c r="A127" s="141"/>
      <c r="B127" s="141"/>
      <c r="C127" s="52"/>
      <c r="S127" s="145" t="str">
        <f>'Basic Input for Tool'!$D81</f>
        <v>Study</v>
      </c>
      <c r="T127" s="146">
        <f t="shared" si="27"/>
        <v>0</v>
      </c>
      <c r="U127" s="146">
        <f t="shared" si="27"/>
        <v>0</v>
      </c>
      <c r="V127" s="146">
        <f t="shared" si="27"/>
        <v>0</v>
      </c>
      <c r="W127" s="146">
        <f t="shared" si="27"/>
        <v>0</v>
      </c>
      <c r="X127" s="146">
        <f t="shared" si="27"/>
        <v>0</v>
      </c>
      <c r="Y127" s="146">
        <f t="shared" si="27"/>
        <v>0</v>
      </c>
      <c r="Z127"/>
      <c r="AA127"/>
      <c r="AB127"/>
    </row>
    <row r="128" spans="1:28" s="37" customFormat="1" x14ac:dyDescent="0.25">
      <c r="A128" s="141"/>
      <c r="B128" s="141"/>
      <c r="C128" s="52"/>
      <c r="S128" s="145" t="str">
        <f>'Basic Input for Tool'!$D82</f>
        <v>Campaign</v>
      </c>
      <c r="T128" s="146">
        <f t="shared" si="27"/>
        <v>0</v>
      </c>
      <c r="U128" s="146">
        <f t="shared" si="27"/>
        <v>0</v>
      </c>
      <c r="V128" s="146">
        <f t="shared" si="27"/>
        <v>0</v>
      </c>
      <c r="W128" s="146">
        <f t="shared" si="27"/>
        <v>0</v>
      </c>
      <c r="X128" s="146">
        <f t="shared" si="27"/>
        <v>0</v>
      </c>
      <c r="Y128" s="146">
        <f t="shared" si="27"/>
        <v>0</v>
      </c>
      <c r="Z128"/>
      <c r="AA128"/>
      <c r="AB128"/>
    </row>
    <row r="129" spans="1:28" x14ac:dyDescent="0.25">
      <c r="S129" s="145" t="str">
        <f>'Basic Input for Tool'!$D83</f>
        <v>Other</v>
      </c>
      <c r="T129" s="146">
        <f t="shared" si="27"/>
        <v>0</v>
      </c>
      <c r="U129" s="146">
        <f t="shared" si="27"/>
        <v>0</v>
      </c>
      <c r="V129" s="146">
        <f t="shared" si="27"/>
        <v>0</v>
      </c>
      <c r="W129" s="146">
        <f t="shared" si="27"/>
        <v>0</v>
      </c>
      <c r="X129" s="146">
        <f t="shared" si="27"/>
        <v>0</v>
      </c>
      <c r="Y129" s="146">
        <f t="shared" si="27"/>
        <v>0</v>
      </c>
      <c r="Z129"/>
      <c r="AA129"/>
    </row>
    <row r="130" spans="1:28" s="37" customFormat="1" x14ac:dyDescent="0.25">
      <c r="A130" s="141"/>
      <c r="B130" s="141"/>
      <c r="C130" s="52"/>
      <c r="S130" s="145" t="str">
        <f>'Basic Input for Tool'!$D84</f>
        <v>Other 2</v>
      </c>
      <c r="T130" s="146">
        <f t="shared" si="27"/>
        <v>0</v>
      </c>
      <c r="U130" s="146">
        <f t="shared" si="27"/>
        <v>0</v>
      </c>
      <c r="V130" s="146">
        <f t="shared" si="27"/>
        <v>0</v>
      </c>
      <c r="W130" s="146">
        <f t="shared" si="27"/>
        <v>0</v>
      </c>
      <c r="X130" s="146">
        <f t="shared" si="27"/>
        <v>0</v>
      </c>
      <c r="Y130" s="146">
        <f t="shared" si="27"/>
        <v>0</v>
      </c>
      <c r="Z130"/>
      <c r="AA130"/>
      <c r="AB130"/>
    </row>
    <row r="131" spans="1:28" s="37" customFormat="1" x14ac:dyDescent="0.25">
      <c r="A131" s="141"/>
      <c r="B131" s="141"/>
      <c r="C131" s="52"/>
      <c r="S131" s="145" t="str">
        <f>'Basic Input for Tool'!$D85</f>
        <v>Other 3</v>
      </c>
      <c r="T131" s="146">
        <f t="shared" si="27"/>
        <v>0</v>
      </c>
      <c r="U131" s="146">
        <f t="shared" si="27"/>
        <v>0</v>
      </c>
      <c r="V131" s="146">
        <f t="shared" si="27"/>
        <v>0</v>
      </c>
      <c r="W131" s="146">
        <f t="shared" si="27"/>
        <v>0</v>
      </c>
      <c r="X131" s="146">
        <f t="shared" si="27"/>
        <v>0</v>
      </c>
      <c r="Y131" s="146">
        <f t="shared" si="27"/>
        <v>0</v>
      </c>
      <c r="Z131"/>
      <c r="AA131"/>
      <c r="AB131"/>
    </row>
    <row r="132" spans="1:28" s="37" customFormat="1" x14ac:dyDescent="0.25">
      <c r="A132" s="141"/>
      <c r="B132" s="141"/>
      <c r="C132" s="52"/>
      <c r="S132" s="145" t="str">
        <f>'Basic Input for Tool'!$D86</f>
        <v>Other 4</v>
      </c>
      <c r="T132" s="146">
        <f t="shared" si="27"/>
        <v>0</v>
      </c>
      <c r="U132" s="146">
        <f t="shared" si="27"/>
        <v>0</v>
      </c>
      <c r="V132" s="146">
        <f t="shared" si="27"/>
        <v>0</v>
      </c>
      <c r="W132" s="146">
        <f t="shared" si="27"/>
        <v>0</v>
      </c>
      <c r="X132" s="146">
        <f t="shared" si="27"/>
        <v>0</v>
      </c>
      <c r="Y132" s="146">
        <f t="shared" si="27"/>
        <v>0</v>
      </c>
      <c r="Z132"/>
      <c r="AA132"/>
      <c r="AB132"/>
    </row>
    <row r="133" spans="1:28" s="37" customFormat="1" x14ac:dyDescent="0.25">
      <c r="A133" s="141"/>
      <c r="B133" s="141"/>
      <c r="C133" s="52"/>
      <c r="S133" s="145" t="str">
        <f>'Basic Input for Tool'!$D87</f>
        <v>Other 5</v>
      </c>
      <c r="T133" s="146">
        <f t="shared" si="27"/>
        <v>0</v>
      </c>
      <c r="U133" s="146">
        <f t="shared" si="27"/>
        <v>0</v>
      </c>
      <c r="V133" s="146">
        <f t="shared" si="27"/>
        <v>0</v>
      </c>
      <c r="W133" s="146">
        <f t="shared" si="27"/>
        <v>0</v>
      </c>
      <c r="X133" s="146">
        <f t="shared" si="27"/>
        <v>0</v>
      </c>
      <c r="Y133" s="146">
        <f t="shared" si="27"/>
        <v>0</v>
      </c>
      <c r="Z133"/>
      <c r="AA133"/>
      <c r="AB133"/>
    </row>
    <row r="134" spans="1:28" s="37" customFormat="1" x14ac:dyDescent="0.25">
      <c r="A134" s="141"/>
      <c r="B134" s="141"/>
      <c r="C134" s="52"/>
      <c r="S134" s="144"/>
      <c r="Z134"/>
      <c r="AA134"/>
      <c r="AB134"/>
    </row>
    <row r="135" spans="1:28" s="37" customFormat="1" x14ac:dyDescent="0.25">
      <c r="A135" s="141"/>
      <c r="B135" s="141"/>
      <c r="C135" s="52"/>
      <c r="S135" s="144"/>
      <c r="Z135"/>
      <c r="AA135"/>
      <c r="AB135"/>
    </row>
    <row r="136" spans="1:28" s="37" customFormat="1" x14ac:dyDescent="0.25">
      <c r="A136" s="141"/>
      <c r="B136" s="141"/>
      <c r="C136" s="52"/>
      <c r="T136" s="145" t="str">
        <f t="shared" ref="T136:Y136" si="28">T6</f>
        <v>Cost estimate 2024</v>
      </c>
      <c r="U136" s="145" t="str">
        <f t="shared" si="28"/>
        <v>Cost estimate 2025</v>
      </c>
      <c r="V136" s="145" t="str">
        <f t="shared" si="28"/>
        <v>Cost estimate 2026</v>
      </c>
      <c r="W136" s="145" t="str">
        <f t="shared" si="28"/>
        <v>Cost estimate 2027</v>
      </c>
      <c r="X136" s="145" t="str">
        <f t="shared" si="28"/>
        <v>Cost estimate 2028</v>
      </c>
      <c r="Y136" s="145" t="str">
        <f t="shared" si="28"/>
        <v>TotalOver5Years</v>
      </c>
      <c r="Z136" s="190"/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Tool'!$C65</f>
        <v>Capital</v>
      </c>
      <c r="T137" s="146">
        <f t="shared" ref="T137:Y146" si="29">SUMIF($AA$7:$AA$106,$S137,T$7:T$106)</f>
        <v>0</v>
      </c>
      <c r="U137" s="146">
        <f t="shared" si="29"/>
        <v>7400</v>
      </c>
      <c r="V137" s="146">
        <f t="shared" si="29"/>
        <v>1085000</v>
      </c>
      <c r="W137" s="146">
        <f t="shared" si="29"/>
        <v>0</v>
      </c>
      <c r="X137" s="146">
        <f t="shared" si="29"/>
        <v>0</v>
      </c>
      <c r="Y137" s="146">
        <f t="shared" si="29"/>
        <v>1092400</v>
      </c>
      <c r="Z137" s="190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Tool'!$C66</f>
        <v>Recurrent</v>
      </c>
      <c r="T138" s="146">
        <f t="shared" si="29"/>
        <v>14028000</v>
      </c>
      <c r="U138" s="146">
        <f t="shared" si="29"/>
        <v>14028000</v>
      </c>
      <c r="V138" s="146">
        <f t="shared" si="29"/>
        <v>14028000</v>
      </c>
      <c r="W138" s="146">
        <f t="shared" si="29"/>
        <v>14028000</v>
      </c>
      <c r="X138" s="146">
        <f t="shared" si="29"/>
        <v>14028000</v>
      </c>
      <c r="Y138" s="146">
        <f t="shared" si="29"/>
        <v>70140000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Tool'!$C67</f>
        <v>Other 1</v>
      </c>
      <c r="T139" s="146">
        <f t="shared" si="29"/>
        <v>0</v>
      </c>
      <c r="U139" s="146">
        <f t="shared" si="29"/>
        <v>0</v>
      </c>
      <c r="V139" s="146">
        <f t="shared" si="29"/>
        <v>0</v>
      </c>
      <c r="W139" s="146">
        <f t="shared" si="29"/>
        <v>0</v>
      </c>
      <c r="X139" s="146">
        <f t="shared" si="29"/>
        <v>0</v>
      </c>
      <c r="Y139" s="146">
        <f t="shared" si="29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Tool'!$C68</f>
        <v>Other 2</v>
      </c>
      <c r="T140" s="146">
        <f t="shared" si="29"/>
        <v>0</v>
      </c>
      <c r="U140" s="146">
        <f t="shared" si="29"/>
        <v>0</v>
      </c>
      <c r="V140" s="146">
        <f t="shared" si="29"/>
        <v>0</v>
      </c>
      <c r="W140" s="146">
        <f t="shared" si="29"/>
        <v>0</v>
      </c>
      <c r="X140" s="146">
        <f t="shared" si="29"/>
        <v>0</v>
      </c>
      <c r="Y140" s="146">
        <f t="shared" si="29"/>
        <v>0</v>
      </c>
      <c r="Z140"/>
      <c r="AA140"/>
      <c r="AB140"/>
    </row>
    <row r="141" spans="1:28" x14ac:dyDescent="0.25">
      <c r="S141" s="145">
        <f>'Basic Input for Tool'!$C69</f>
        <v>0</v>
      </c>
      <c r="T141" s="146">
        <f t="shared" si="29"/>
        <v>0</v>
      </c>
      <c r="U141" s="146">
        <f t="shared" si="29"/>
        <v>0</v>
      </c>
      <c r="V141" s="146">
        <f t="shared" si="29"/>
        <v>0</v>
      </c>
      <c r="W141" s="146">
        <f t="shared" si="29"/>
        <v>0</v>
      </c>
      <c r="X141" s="146">
        <f t="shared" si="29"/>
        <v>0</v>
      </c>
      <c r="Y141" s="146">
        <f t="shared" si="29"/>
        <v>0</v>
      </c>
      <c r="Z141"/>
      <c r="AA141"/>
    </row>
    <row r="142" spans="1:28" x14ac:dyDescent="0.25">
      <c r="S142" s="145">
        <f>'Basic Input for Tool'!$C70</f>
        <v>0</v>
      </c>
      <c r="T142" s="146">
        <f t="shared" si="29"/>
        <v>0</v>
      </c>
      <c r="U142" s="146">
        <f t="shared" si="29"/>
        <v>0</v>
      </c>
      <c r="V142" s="146">
        <f t="shared" si="29"/>
        <v>0</v>
      </c>
      <c r="W142" s="146">
        <f t="shared" si="29"/>
        <v>0</v>
      </c>
      <c r="X142" s="146">
        <f t="shared" si="29"/>
        <v>0</v>
      </c>
      <c r="Y142" s="146">
        <f t="shared" si="29"/>
        <v>0</v>
      </c>
      <c r="Z142"/>
      <c r="AA142"/>
    </row>
    <row r="143" spans="1:28" x14ac:dyDescent="0.25">
      <c r="S143" s="145">
        <f>'Basic Input for Tool'!$C71</f>
        <v>0</v>
      </c>
      <c r="T143" s="146">
        <f t="shared" si="29"/>
        <v>0</v>
      </c>
      <c r="U143" s="146">
        <f t="shared" si="29"/>
        <v>0</v>
      </c>
      <c r="V143" s="146">
        <f t="shared" si="29"/>
        <v>0</v>
      </c>
      <c r="W143" s="146">
        <f t="shared" si="29"/>
        <v>0</v>
      </c>
      <c r="X143" s="146">
        <f t="shared" si="29"/>
        <v>0</v>
      </c>
      <c r="Y143" s="146">
        <f t="shared" si="29"/>
        <v>0</v>
      </c>
      <c r="Z143"/>
      <c r="AA143"/>
    </row>
    <row r="144" spans="1:28" x14ac:dyDescent="0.25">
      <c r="S144" s="145">
        <f>'Basic Input for Tool'!$C72</f>
        <v>0</v>
      </c>
      <c r="T144" s="146">
        <f t="shared" si="29"/>
        <v>0</v>
      </c>
      <c r="U144" s="146">
        <f t="shared" si="29"/>
        <v>0</v>
      </c>
      <c r="V144" s="146">
        <f t="shared" si="29"/>
        <v>0</v>
      </c>
      <c r="W144" s="146">
        <f t="shared" si="29"/>
        <v>0</v>
      </c>
      <c r="X144" s="146">
        <f t="shared" si="29"/>
        <v>0</v>
      </c>
      <c r="Y144" s="146">
        <f t="shared" si="29"/>
        <v>0</v>
      </c>
      <c r="Z144"/>
      <c r="AA144"/>
    </row>
    <row r="145" spans="1:27" x14ac:dyDescent="0.25">
      <c r="S145" s="145">
        <f>'Basic Input for Tool'!$C73</f>
        <v>0</v>
      </c>
      <c r="T145" s="146">
        <f t="shared" si="29"/>
        <v>0</v>
      </c>
      <c r="U145" s="146">
        <f t="shared" si="29"/>
        <v>0</v>
      </c>
      <c r="V145" s="146">
        <f t="shared" si="29"/>
        <v>0</v>
      </c>
      <c r="W145" s="146">
        <f t="shared" si="29"/>
        <v>0</v>
      </c>
      <c r="X145" s="146">
        <f t="shared" si="29"/>
        <v>0</v>
      </c>
      <c r="Y145" s="146">
        <f t="shared" si="29"/>
        <v>0</v>
      </c>
      <c r="Z145"/>
      <c r="AA145"/>
    </row>
    <row r="146" spans="1:27" x14ac:dyDescent="0.25">
      <c r="S146" s="145">
        <f>'Basic Input for Tool'!$C74</f>
        <v>0</v>
      </c>
      <c r="T146" s="146">
        <f t="shared" si="29"/>
        <v>0</v>
      </c>
      <c r="U146" s="146">
        <f t="shared" si="29"/>
        <v>0</v>
      </c>
      <c r="V146" s="146">
        <f t="shared" si="29"/>
        <v>0</v>
      </c>
      <c r="W146" s="146">
        <f t="shared" si="29"/>
        <v>0</v>
      </c>
      <c r="X146" s="146">
        <f t="shared" si="29"/>
        <v>0</v>
      </c>
      <c r="Y146" s="146">
        <f t="shared" si="29"/>
        <v>0</v>
      </c>
      <c r="Z146"/>
      <c r="AA146"/>
    </row>
    <row r="147" spans="1:27" x14ac:dyDescent="0.25">
      <c r="S147" s="144"/>
      <c r="Z147"/>
      <c r="AA147"/>
    </row>
    <row r="148" spans="1:27" x14ac:dyDescent="0.25">
      <c r="S148" s="144"/>
      <c r="Z148"/>
      <c r="AA148"/>
    </row>
    <row r="149" spans="1:27" x14ac:dyDescent="0.25">
      <c r="T149" s="145" t="str">
        <f t="shared" ref="T149:Y149" si="30">T6</f>
        <v>Cost estimate 2024</v>
      </c>
      <c r="U149" s="145" t="str">
        <f t="shared" si="30"/>
        <v>Cost estimate 2025</v>
      </c>
      <c r="V149" s="145" t="str">
        <f t="shared" si="30"/>
        <v>Cost estimate 2026</v>
      </c>
      <c r="W149" s="145" t="str">
        <f t="shared" si="30"/>
        <v>Cost estimate 2027</v>
      </c>
      <c r="X149" s="145" t="str">
        <f t="shared" si="30"/>
        <v>Cost estimate 2028</v>
      </c>
      <c r="Y149" s="145" t="str">
        <f t="shared" si="30"/>
        <v>TotalOver5Years</v>
      </c>
      <c r="Z149" s="190">
        <f>SUM(Y150:Y153)</f>
        <v>71232400</v>
      </c>
      <c r="AA149"/>
    </row>
    <row r="150" spans="1:27" x14ac:dyDescent="0.25">
      <c r="S150" s="145" t="str">
        <f>'Basic Input for Tool'!$B$65</f>
        <v>National</v>
      </c>
      <c r="T150" s="146">
        <f t="shared" ref="T150:Y153" si="31">SUMIF($H$7:$H$106,$S150,T$7:T$106)</f>
        <v>14028000</v>
      </c>
      <c r="U150" s="146">
        <f t="shared" si="31"/>
        <v>14035400</v>
      </c>
      <c r="V150" s="146">
        <f t="shared" si="31"/>
        <v>15113000</v>
      </c>
      <c r="W150" s="146">
        <f t="shared" si="31"/>
        <v>14028000</v>
      </c>
      <c r="X150" s="146">
        <f t="shared" si="31"/>
        <v>14028000</v>
      </c>
      <c r="Y150" s="146">
        <f t="shared" si="31"/>
        <v>71232400</v>
      </c>
      <c r="Z150"/>
      <c r="AA150"/>
    </row>
    <row r="151" spans="1:27" x14ac:dyDescent="0.25">
      <c r="S151" s="145" t="str">
        <f>'Basic Input for Tool'!$B$66</f>
        <v>Central</v>
      </c>
      <c r="T151" s="146">
        <f t="shared" si="31"/>
        <v>0</v>
      </c>
      <c r="U151" s="146">
        <f t="shared" si="31"/>
        <v>0</v>
      </c>
      <c r="V151" s="146">
        <f t="shared" si="31"/>
        <v>0</v>
      </c>
      <c r="W151" s="146">
        <f t="shared" si="31"/>
        <v>0</v>
      </c>
      <c r="X151" s="146">
        <f t="shared" si="31"/>
        <v>0</v>
      </c>
      <c r="Y151" s="146">
        <f t="shared" si="31"/>
        <v>0</v>
      </c>
      <c r="Z151"/>
      <c r="AA151"/>
    </row>
    <row r="152" spans="1:27" x14ac:dyDescent="0.25">
      <c r="S152" s="145" t="str">
        <f>'Basic Input for Tool'!$B$67</f>
        <v>SNU1 (province/region/etat)</v>
      </c>
      <c r="T152" s="146">
        <f t="shared" si="31"/>
        <v>0</v>
      </c>
      <c r="U152" s="146">
        <f t="shared" si="31"/>
        <v>0</v>
      </c>
      <c r="V152" s="146">
        <f t="shared" si="31"/>
        <v>0</v>
      </c>
      <c r="W152" s="146">
        <f t="shared" si="31"/>
        <v>0</v>
      </c>
      <c r="X152" s="146">
        <f t="shared" si="31"/>
        <v>0</v>
      </c>
      <c r="Y152" s="146">
        <f t="shared" si="31"/>
        <v>0</v>
      </c>
      <c r="Z152"/>
      <c r="AA152"/>
    </row>
    <row r="153" spans="1:27" x14ac:dyDescent="0.25">
      <c r="S153" s="145" t="str">
        <f>'Basic Input for Tool'!$B$68</f>
        <v>SNU2 (district/county)</v>
      </c>
      <c r="T153" s="146">
        <f t="shared" si="31"/>
        <v>0</v>
      </c>
      <c r="U153" s="146">
        <f t="shared" si="31"/>
        <v>0</v>
      </c>
      <c r="V153" s="146">
        <f t="shared" si="31"/>
        <v>0</v>
      </c>
      <c r="W153" s="146">
        <f t="shared" si="31"/>
        <v>0</v>
      </c>
      <c r="X153" s="146">
        <f t="shared" si="31"/>
        <v>0</v>
      </c>
      <c r="Y153" s="146">
        <f t="shared" si="31"/>
        <v>0</v>
      </c>
      <c r="Z153"/>
      <c r="AA153"/>
    </row>
    <row r="154" spans="1:27" x14ac:dyDescent="0.25">
      <c r="S154" s="145" t="str">
        <f>'Basic Input for Tool'!$B$68</f>
        <v>SNU2 (district/county)</v>
      </c>
      <c r="T154" s="146"/>
      <c r="U154" s="146"/>
      <c r="V154" s="146"/>
      <c r="W154" s="146"/>
      <c r="X154" s="146"/>
      <c r="Y154" s="146"/>
      <c r="Z154"/>
      <c r="AA154"/>
    </row>
    <row r="155" spans="1:27" x14ac:dyDescent="0.25">
      <c r="T155" s="146"/>
      <c r="U155" s="146"/>
      <c r="V155" s="146"/>
      <c r="W155" s="146"/>
      <c r="X155" s="146"/>
      <c r="Y155" s="146"/>
      <c r="Z155"/>
      <c r="AA155"/>
    </row>
    <row r="156" spans="1:27" x14ac:dyDescent="0.25">
      <c r="T156" s="145" t="str">
        <f t="shared" ref="T156:Y156" si="32">T6</f>
        <v>Cost estimate 2024</v>
      </c>
      <c r="U156" s="145" t="str">
        <f t="shared" si="32"/>
        <v>Cost estimate 2025</v>
      </c>
      <c r="V156" s="145" t="str">
        <f t="shared" si="32"/>
        <v>Cost estimate 2026</v>
      </c>
      <c r="W156" s="145" t="str">
        <f t="shared" si="32"/>
        <v>Cost estimate 2027</v>
      </c>
      <c r="X156" s="145" t="str">
        <f t="shared" si="32"/>
        <v>Cost estimate 2028</v>
      </c>
      <c r="Y156" s="145" t="str">
        <f t="shared" si="32"/>
        <v>TotalOver5Years</v>
      </c>
      <c r="Z156" s="190">
        <f>SUM(Y157:Y179)</f>
        <v>71232400</v>
      </c>
      <c r="AA156"/>
    </row>
    <row r="157" spans="1:27" x14ac:dyDescent="0.25">
      <c r="S157" s="145" t="str">
        <f>'Basic Input for Tool'!$E$65</f>
        <v>Ministry of Health</v>
      </c>
      <c r="T157" s="146">
        <f t="shared" ref="T157:Y166" si="33">SUMIF($G$7:$G$106,$S157,T$7:T$106)</f>
        <v>14028000</v>
      </c>
      <c r="U157" s="146">
        <f t="shared" si="33"/>
        <v>14035400</v>
      </c>
      <c r="V157" s="146">
        <f t="shared" si="33"/>
        <v>15113000</v>
      </c>
      <c r="W157" s="146">
        <f t="shared" si="33"/>
        <v>14028000</v>
      </c>
      <c r="X157" s="146">
        <f t="shared" si="33"/>
        <v>14028000</v>
      </c>
      <c r="Y157" s="146">
        <f t="shared" si="33"/>
        <v>71232400</v>
      </c>
      <c r="Z157"/>
      <c r="AA157"/>
    </row>
    <row r="158" spans="1:27" x14ac:dyDescent="0.25">
      <c r="S158" s="145" t="str">
        <f>'Basic Input for Tool'!$E$66</f>
        <v>Ministry of Finance</v>
      </c>
      <c r="T158" s="146">
        <f t="shared" si="33"/>
        <v>0</v>
      </c>
      <c r="U158" s="146">
        <f t="shared" si="33"/>
        <v>0</v>
      </c>
      <c r="V158" s="146">
        <f t="shared" si="33"/>
        <v>0</v>
      </c>
      <c r="W158" s="146">
        <f t="shared" si="33"/>
        <v>0</v>
      </c>
      <c r="X158" s="146">
        <f t="shared" si="33"/>
        <v>0</v>
      </c>
      <c r="Y158" s="146">
        <f t="shared" si="33"/>
        <v>0</v>
      </c>
      <c r="Z158"/>
      <c r="AA158"/>
    </row>
    <row r="159" spans="1:27" x14ac:dyDescent="0.25">
      <c r="S159" s="145" t="str">
        <f>'Basic Input for Tool'!$E$67</f>
        <v>Ministry of Agriculture</v>
      </c>
      <c r="T159" s="146">
        <f t="shared" si="33"/>
        <v>0</v>
      </c>
      <c r="U159" s="146">
        <f t="shared" si="33"/>
        <v>0</v>
      </c>
      <c r="V159" s="146">
        <f t="shared" si="33"/>
        <v>0</v>
      </c>
      <c r="W159" s="146">
        <f t="shared" si="33"/>
        <v>0</v>
      </c>
      <c r="X159" s="146">
        <f t="shared" si="33"/>
        <v>0</v>
      </c>
      <c r="Y159" s="146">
        <f t="shared" si="33"/>
        <v>0</v>
      </c>
      <c r="Z159"/>
      <c r="AA159"/>
    </row>
    <row r="160" spans="1:27" x14ac:dyDescent="0.25">
      <c r="A160" s="37"/>
      <c r="B160" s="37"/>
      <c r="S160" s="145" t="str">
        <f>'Basic Input for Tool'!$E$68</f>
        <v>Ministry of Environment</v>
      </c>
      <c r="T160" s="146">
        <f t="shared" si="33"/>
        <v>0</v>
      </c>
      <c r="U160" s="146">
        <f t="shared" si="33"/>
        <v>0</v>
      </c>
      <c r="V160" s="146">
        <f t="shared" si="33"/>
        <v>0</v>
      </c>
      <c r="W160" s="146">
        <f t="shared" si="33"/>
        <v>0</v>
      </c>
      <c r="X160" s="146">
        <f t="shared" si="33"/>
        <v>0</v>
      </c>
      <c r="Y160" s="146">
        <f t="shared" si="33"/>
        <v>0</v>
      </c>
      <c r="Z160"/>
      <c r="AA160"/>
    </row>
    <row r="161" spans="1:27" x14ac:dyDescent="0.25">
      <c r="A161" s="37"/>
      <c r="B161" s="37"/>
      <c r="S161" s="145" t="str">
        <f>'Basic Input for Tool'!$E$69</f>
        <v>Other 2</v>
      </c>
      <c r="T161" s="146">
        <f t="shared" si="33"/>
        <v>0</v>
      </c>
      <c r="U161" s="146">
        <f t="shared" si="33"/>
        <v>0</v>
      </c>
      <c r="V161" s="146">
        <f t="shared" si="33"/>
        <v>0</v>
      </c>
      <c r="W161" s="146">
        <f t="shared" si="33"/>
        <v>0</v>
      </c>
      <c r="X161" s="146">
        <f t="shared" si="33"/>
        <v>0</v>
      </c>
      <c r="Y161" s="146">
        <f t="shared" si="33"/>
        <v>0</v>
      </c>
      <c r="Z161"/>
      <c r="AA161"/>
    </row>
    <row r="162" spans="1:27" x14ac:dyDescent="0.25">
      <c r="A162" s="37"/>
      <c r="B162" s="37"/>
      <c r="S162" s="145" t="str">
        <f>'Basic Input for Tool'!$E$70</f>
        <v>Other 3</v>
      </c>
      <c r="T162" s="146">
        <f t="shared" si="33"/>
        <v>0</v>
      </c>
      <c r="U162" s="146">
        <f t="shared" si="33"/>
        <v>0</v>
      </c>
      <c r="V162" s="146">
        <f t="shared" si="33"/>
        <v>0</v>
      </c>
      <c r="W162" s="146">
        <f t="shared" si="33"/>
        <v>0</v>
      </c>
      <c r="X162" s="146">
        <f t="shared" si="33"/>
        <v>0</v>
      </c>
      <c r="Y162" s="146">
        <f t="shared" si="33"/>
        <v>0</v>
      </c>
      <c r="Z162"/>
      <c r="AA162"/>
    </row>
    <row r="163" spans="1:27" x14ac:dyDescent="0.25">
      <c r="A163" s="37"/>
      <c r="B163" s="37"/>
      <c r="S163" s="145" t="str">
        <f>'Basic Input for Tool'!$E$71</f>
        <v>Other 4</v>
      </c>
      <c r="T163" s="146">
        <f t="shared" si="33"/>
        <v>0</v>
      </c>
      <c r="U163" s="146">
        <f t="shared" si="33"/>
        <v>0</v>
      </c>
      <c r="V163" s="146">
        <f t="shared" si="33"/>
        <v>0</v>
      </c>
      <c r="W163" s="146">
        <f t="shared" si="33"/>
        <v>0</v>
      </c>
      <c r="X163" s="146">
        <f t="shared" si="33"/>
        <v>0</v>
      </c>
      <c r="Y163" s="146">
        <f t="shared" si="33"/>
        <v>0</v>
      </c>
      <c r="Z163"/>
      <c r="AA163"/>
    </row>
    <row r="164" spans="1:27" x14ac:dyDescent="0.25">
      <c r="A164" s="37"/>
      <c r="B164" s="37"/>
      <c r="S164" s="145" t="str">
        <f>'Basic Input for Tool'!$E$72</f>
        <v>Other 5</v>
      </c>
      <c r="T164" s="146">
        <f t="shared" si="33"/>
        <v>0</v>
      </c>
      <c r="U164" s="146">
        <f t="shared" si="33"/>
        <v>0</v>
      </c>
      <c r="V164" s="146">
        <f t="shared" si="33"/>
        <v>0</v>
      </c>
      <c r="W164" s="146">
        <f t="shared" si="33"/>
        <v>0</v>
      </c>
      <c r="X164" s="146">
        <f t="shared" si="33"/>
        <v>0</v>
      </c>
      <c r="Y164" s="146">
        <f t="shared" si="33"/>
        <v>0</v>
      </c>
      <c r="Z164"/>
      <c r="AA164"/>
    </row>
    <row r="165" spans="1:27" x14ac:dyDescent="0.25">
      <c r="A165" s="37"/>
      <c r="B165" s="37"/>
      <c r="S165" s="145" t="str">
        <f>'Basic Input for Tool'!$E$73</f>
        <v>Other 6</v>
      </c>
      <c r="T165" s="146">
        <f t="shared" si="33"/>
        <v>0</v>
      </c>
      <c r="U165" s="146">
        <f t="shared" si="33"/>
        <v>0</v>
      </c>
      <c r="V165" s="146">
        <f t="shared" si="33"/>
        <v>0</v>
      </c>
      <c r="W165" s="146">
        <f t="shared" si="33"/>
        <v>0</v>
      </c>
      <c r="X165" s="146">
        <f t="shared" si="33"/>
        <v>0</v>
      </c>
      <c r="Y165" s="146">
        <f t="shared" si="33"/>
        <v>0</v>
      </c>
      <c r="Z165"/>
      <c r="AA165"/>
    </row>
    <row r="166" spans="1:27" x14ac:dyDescent="0.25">
      <c r="A166" s="37"/>
      <c r="B166" s="37"/>
      <c r="S166" s="145" t="str">
        <f>'Basic Input for Tool'!$E74</f>
        <v>Other 7</v>
      </c>
      <c r="T166" s="146">
        <f t="shared" si="33"/>
        <v>0</v>
      </c>
      <c r="U166" s="146">
        <f t="shared" si="33"/>
        <v>0</v>
      </c>
      <c r="V166" s="146">
        <f t="shared" si="33"/>
        <v>0</v>
      </c>
      <c r="W166" s="146">
        <f t="shared" si="33"/>
        <v>0</v>
      </c>
      <c r="X166" s="146">
        <f t="shared" si="33"/>
        <v>0</v>
      </c>
      <c r="Y166" s="146">
        <f t="shared" si="33"/>
        <v>0</v>
      </c>
      <c r="Z166"/>
      <c r="AA166"/>
    </row>
    <row r="167" spans="1:27" x14ac:dyDescent="0.25">
      <c r="A167" s="37"/>
      <c r="B167" s="37"/>
      <c r="S167" s="145" t="str">
        <f>'Basic Input for Tool'!$E75</f>
        <v>Other 8</v>
      </c>
      <c r="T167" s="146">
        <f t="shared" ref="T167:Y179" si="34">SUMIF($G$7:$G$106,$S167,T$7:T$106)</f>
        <v>0</v>
      </c>
      <c r="U167" s="146">
        <f t="shared" si="34"/>
        <v>0</v>
      </c>
      <c r="V167" s="146">
        <f t="shared" si="34"/>
        <v>0</v>
      </c>
      <c r="W167" s="146">
        <f t="shared" si="34"/>
        <v>0</v>
      </c>
      <c r="X167" s="146">
        <f t="shared" si="34"/>
        <v>0</v>
      </c>
      <c r="Y167" s="146">
        <f t="shared" si="34"/>
        <v>0</v>
      </c>
      <c r="Z167"/>
      <c r="AA167"/>
    </row>
    <row r="168" spans="1:27" x14ac:dyDescent="0.25">
      <c r="A168" s="37"/>
      <c r="B168" s="37"/>
      <c r="S168" s="145" t="str">
        <f>'Basic Input for Tool'!$E76</f>
        <v>Other 9</v>
      </c>
      <c r="T168" s="146">
        <f t="shared" si="34"/>
        <v>0</v>
      </c>
      <c r="U168" s="146">
        <f t="shared" si="34"/>
        <v>0</v>
      </c>
      <c r="V168" s="146">
        <f t="shared" si="34"/>
        <v>0</v>
      </c>
      <c r="W168" s="146">
        <f t="shared" si="34"/>
        <v>0</v>
      </c>
      <c r="X168" s="146">
        <f t="shared" si="34"/>
        <v>0</v>
      </c>
      <c r="Y168" s="146">
        <f t="shared" si="34"/>
        <v>0</v>
      </c>
      <c r="Z168"/>
      <c r="AA168"/>
    </row>
    <row r="169" spans="1:27" x14ac:dyDescent="0.25">
      <c r="A169" s="37"/>
      <c r="B169" s="37"/>
      <c r="S169" s="145" t="str">
        <f>'Basic Input for Tool'!$E77</f>
        <v>Other 10</v>
      </c>
      <c r="T169" s="146">
        <f t="shared" si="34"/>
        <v>0</v>
      </c>
      <c r="U169" s="146">
        <f t="shared" si="34"/>
        <v>0</v>
      </c>
      <c r="V169" s="146">
        <f t="shared" si="34"/>
        <v>0</v>
      </c>
      <c r="W169" s="146">
        <f t="shared" si="34"/>
        <v>0</v>
      </c>
      <c r="X169" s="146">
        <f t="shared" si="34"/>
        <v>0</v>
      </c>
      <c r="Y169" s="146">
        <f t="shared" si="34"/>
        <v>0</v>
      </c>
      <c r="Z169"/>
      <c r="AA169"/>
    </row>
    <row r="170" spans="1:27" x14ac:dyDescent="0.25">
      <c r="A170" s="37"/>
      <c r="B170" s="37"/>
      <c r="S170" s="145" t="str">
        <f>'Basic Input for Tool'!$E78</f>
        <v>Other 11</v>
      </c>
      <c r="T170" s="146">
        <f t="shared" si="34"/>
        <v>0</v>
      </c>
      <c r="U170" s="146">
        <f t="shared" si="34"/>
        <v>0</v>
      </c>
      <c r="V170" s="146">
        <f t="shared" si="34"/>
        <v>0</v>
      </c>
      <c r="W170" s="146">
        <f t="shared" si="34"/>
        <v>0</v>
      </c>
      <c r="X170" s="146">
        <f t="shared" si="34"/>
        <v>0</v>
      </c>
      <c r="Y170" s="146">
        <f t="shared" si="34"/>
        <v>0</v>
      </c>
      <c r="Z170"/>
      <c r="AA170"/>
    </row>
    <row r="171" spans="1:27" x14ac:dyDescent="0.25">
      <c r="A171" s="37"/>
      <c r="B171" s="37"/>
      <c r="S171" s="145" t="str">
        <f>'Basic Input for Tool'!$E79</f>
        <v>Other 12</v>
      </c>
      <c r="T171" s="146">
        <f t="shared" si="34"/>
        <v>0</v>
      </c>
      <c r="U171" s="146">
        <f t="shared" si="34"/>
        <v>0</v>
      </c>
      <c r="V171" s="146">
        <f t="shared" si="34"/>
        <v>0</v>
      </c>
      <c r="W171" s="146">
        <f t="shared" si="34"/>
        <v>0</v>
      </c>
      <c r="X171" s="146">
        <f t="shared" si="34"/>
        <v>0</v>
      </c>
      <c r="Y171" s="146">
        <f t="shared" si="34"/>
        <v>0</v>
      </c>
      <c r="Z171"/>
      <c r="AA171"/>
    </row>
    <row r="172" spans="1:27" x14ac:dyDescent="0.25">
      <c r="A172" s="37"/>
      <c r="B172" s="37"/>
      <c r="S172" s="145" t="str">
        <f>'Basic Input for Tool'!$E80</f>
        <v>Other 13</v>
      </c>
      <c r="T172" s="146">
        <f t="shared" si="34"/>
        <v>0</v>
      </c>
      <c r="U172" s="146">
        <f t="shared" si="34"/>
        <v>0</v>
      </c>
      <c r="V172" s="146">
        <f t="shared" si="34"/>
        <v>0</v>
      </c>
      <c r="W172" s="146">
        <f t="shared" si="34"/>
        <v>0</v>
      </c>
      <c r="X172" s="146">
        <f t="shared" si="34"/>
        <v>0</v>
      </c>
      <c r="Y172" s="146">
        <f t="shared" si="34"/>
        <v>0</v>
      </c>
      <c r="Z172"/>
      <c r="AA172"/>
    </row>
    <row r="173" spans="1:27" x14ac:dyDescent="0.25">
      <c r="A173" s="37"/>
      <c r="B173" s="37"/>
      <c r="S173" s="145" t="str">
        <f>'Basic Input for Tool'!$E81</f>
        <v>Other 14</v>
      </c>
      <c r="T173" s="146">
        <f t="shared" si="34"/>
        <v>0</v>
      </c>
      <c r="U173" s="146">
        <f t="shared" si="34"/>
        <v>0</v>
      </c>
      <c r="V173" s="146">
        <f t="shared" si="34"/>
        <v>0</v>
      </c>
      <c r="W173" s="146">
        <f t="shared" si="34"/>
        <v>0</v>
      </c>
      <c r="X173" s="146">
        <f t="shared" si="34"/>
        <v>0</v>
      </c>
      <c r="Y173" s="146">
        <f t="shared" si="34"/>
        <v>0</v>
      </c>
      <c r="Z173"/>
      <c r="AA173"/>
    </row>
    <row r="174" spans="1:27" x14ac:dyDescent="0.25">
      <c r="A174" s="37"/>
      <c r="B174" s="37"/>
      <c r="S174" s="145" t="str">
        <f>'Basic Input for Tool'!$E82</f>
        <v>Other 15</v>
      </c>
      <c r="T174" s="146">
        <f t="shared" si="34"/>
        <v>0</v>
      </c>
      <c r="U174" s="146">
        <f t="shared" si="34"/>
        <v>0</v>
      </c>
      <c r="V174" s="146">
        <f t="shared" si="34"/>
        <v>0</v>
      </c>
      <c r="W174" s="146">
        <f t="shared" si="34"/>
        <v>0</v>
      </c>
      <c r="X174" s="146">
        <f t="shared" si="34"/>
        <v>0</v>
      </c>
      <c r="Y174" s="146">
        <f t="shared" si="34"/>
        <v>0</v>
      </c>
      <c r="Z174"/>
      <c r="AA174"/>
    </row>
    <row r="175" spans="1:27" x14ac:dyDescent="0.25">
      <c r="A175" s="37"/>
      <c r="B175" s="37"/>
      <c r="S175" s="145" t="str">
        <f>'Basic Input for Tool'!$E83</f>
        <v>Other 16</v>
      </c>
      <c r="T175" s="146">
        <f t="shared" si="34"/>
        <v>0</v>
      </c>
      <c r="U175" s="146">
        <f t="shared" si="34"/>
        <v>0</v>
      </c>
      <c r="V175" s="146">
        <f t="shared" si="34"/>
        <v>0</v>
      </c>
      <c r="W175" s="146">
        <f t="shared" si="34"/>
        <v>0</v>
      </c>
      <c r="X175" s="146">
        <f t="shared" si="34"/>
        <v>0</v>
      </c>
      <c r="Y175" s="146">
        <f t="shared" si="34"/>
        <v>0</v>
      </c>
      <c r="Z175"/>
      <c r="AA175"/>
    </row>
    <row r="176" spans="1:27" x14ac:dyDescent="0.25">
      <c r="A176" s="37"/>
      <c r="B176" s="37"/>
      <c r="S176" s="145" t="str">
        <f>'Basic Input for Tool'!$E84</f>
        <v>Other 17</v>
      </c>
      <c r="T176" s="146">
        <f t="shared" si="34"/>
        <v>0</v>
      </c>
      <c r="U176" s="146">
        <f t="shared" si="34"/>
        <v>0</v>
      </c>
      <c r="V176" s="146">
        <f t="shared" si="34"/>
        <v>0</v>
      </c>
      <c r="W176" s="146">
        <f t="shared" si="34"/>
        <v>0</v>
      </c>
      <c r="X176" s="146">
        <f t="shared" si="34"/>
        <v>0</v>
      </c>
      <c r="Y176" s="146">
        <f t="shared" si="34"/>
        <v>0</v>
      </c>
      <c r="Z176"/>
      <c r="AA176"/>
    </row>
    <row r="177" spans="1:27" x14ac:dyDescent="0.25">
      <c r="A177" s="37"/>
      <c r="B177" s="37"/>
      <c r="S177" s="145" t="str">
        <f>'Basic Input for Tool'!$E85</f>
        <v>Other 18</v>
      </c>
      <c r="T177" s="146">
        <f t="shared" si="34"/>
        <v>0</v>
      </c>
      <c r="U177" s="146">
        <f t="shared" si="34"/>
        <v>0</v>
      </c>
      <c r="V177" s="146">
        <f t="shared" si="34"/>
        <v>0</v>
      </c>
      <c r="W177" s="146">
        <f t="shared" si="34"/>
        <v>0</v>
      </c>
      <c r="X177" s="146">
        <f t="shared" si="34"/>
        <v>0</v>
      </c>
      <c r="Y177" s="146">
        <f t="shared" si="34"/>
        <v>0</v>
      </c>
      <c r="Z177"/>
      <c r="AA177"/>
    </row>
    <row r="178" spans="1:27" x14ac:dyDescent="0.25">
      <c r="A178" s="37"/>
      <c r="B178" s="37"/>
      <c r="S178" s="145" t="str">
        <f>'Basic Input for Tool'!$E86</f>
        <v>Other 19</v>
      </c>
      <c r="T178" s="146">
        <f t="shared" si="34"/>
        <v>0</v>
      </c>
      <c r="U178" s="146">
        <f t="shared" si="34"/>
        <v>0</v>
      </c>
      <c r="V178" s="146">
        <f t="shared" si="34"/>
        <v>0</v>
      </c>
      <c r="W178" s="146">
        <f t="shared" si="34"/>
        <v>0</v>
      </c>
      <c r="X178" s="146">
        <f t="shared" si="34"/>
        <v>0</v>
      </c>
      <c r="Y178" s="146">
        <f t="shared" si="34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34"/>
        <v>0</v>
      </c>
      <c r="U179" s="146">
        <f t="shared" si="34"/>
        <v>0</v>
      </c>
      <c r="V179" s="146">
        <f t="shared" si="34"/>
        <v>0</v>
      </c>
      <c r="W179" s="146">
        <f t="shared" si="34"/>
        <v>0</v>
      </c>
      <c r="X179" s="146">
        <f t="shared" si="34"/>
        <v>0</v>
      </c>
      <c r="Y179" s="146">
        <f t="shared" si="34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35">U6</f>
        <v>Cost estimate 2025</v>
      </c>
      <c r="V182" s="145" t="str">
        <f t="shared" si="35"/>
        <v>Cost estimate 2026</v>
      </c>
      <c r="W182" s="145" t="str">
        <f t="shared" si="35"/>
        <v>Cost estimate 2027</v>
      </c>
      <c r="X182" s="145" t="str">
        <f t="shared" si="35"/>
        <v>Cost estimate 2028</v>
      </c>
      <c r="Y182" s="145" t="str">
        <f t="shared" si="35"/>
        <v>TotalOver5Years</v>
      </c>
      <c r="Z182" s="191">
        <f>SUM(Y183:Y184)</f>
        <v>71232400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0</v>
      </c>
      <c r="U183" s="146">
        <f>SUM(SUMIFS(U$7:U$106,$L7:$L106,{"yes","y","funded"}))</f>
        <v>0</v>
      </c>
      <c r="V183" s="146">
        <f>SUM(SUMIFS(V$7:V$106,$L7:$L106,{"yes","y","funded"}))</f>
        <v>0</v>
      </c>
      <c r="W183" s="146">
        <f>SUM(SUMIFS(W$7:W$106,$L7:$L106,{"yes","y","funded"}))</f>
        <v>0</v>
      </c>
      <c r="X183" s="146">
        <f>SUM(SUMIFS(X$7:X$106,$L7:$L106,{"yes","y","funded"}))</f>
        <v>0</v>
      </c>
      <c r="Y183" s="146">
        <f>SUM(SUMIFS(Y$7:Y$106,$L7:$L106,{"yes","y","funded"}))</f>
        <v>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14028000</v>
      </c>
      <c r="U184" s="146">
        <f>SUM(SUMIFS(U$7:U$106,$L7:$L106,{"no","n","not funded"}))</f>
        <v>14035400</v>
      </c>
      <c r="V184" s="146">
        <f>SUM(SUMIFS(V$7:V$106,$L7:$L106,{"no","n","not funded"}))</f>
        <v>15113000</v>
      </c>
      <c r="W184" s="146">
        <f>SUM(SUMIFS(W$7:W$106,$L7:$L106,{"no","n","not funded"}))</f>
        <v>14028000</v>
      </c>
      <c r="X184" s="146">
        <f>SUM(SUMIFS(X$7:X$106,$L7:$L106,{"no","n","not funded"}))</f>
        <v>14028000</v>
      </c>
      <c r="Y184" s="146">
        <f>SUM(SUMIFS(Y$7:Y$106,$L7:$L106,{"no","n","not funded"}))</f>
        <v>71232400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</row>
    <row r="188" spans="1:27" x14ac:dyDescent="0.25">
      <c r="A188" s="37"/>
      <c r="B188" s="37"/>
    </row>
    <row r="189" spans="1:27" x14ac:dyDescent="0.25">
      <c r="A189" s="37"/>
      <c r="B189" s="37"/>
    </row>
  </sheetData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0700-000000000000}"/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5">
    <tabColor theme="6" tint="0.59999389629810485"/>
  </sheetPr>
  <dimension ref="A1:XFC208"/>
  <sheetViews>
    <sheetView topLeftCell="G6" zoomScaleNormal="100" workbookViewId="0">
      <selection activeCell="R8" sqref="R8"/>
    </sheetView>
  </sheetViews>
  <sheetFormatPr defaultColWidth="9.140625" defaultRowHeight="15.75" outlineLevelRow="1" x14ac:dyDescent="0.25"/>
  <cols>
    <col min="1" max="1" width="2.140625" style="141" customWidth="1"/>
    <col min="2" max="2" width="30.140625" style="141" customWidth="1"/>
    <col min="3" max="3" width="30.140625" style="52" customWidth="1"/>
    <col min="4" max="4" width="23.42578125" style="37" customWidth="1"/>
    <col min="5" max="5" width="51.5703125" style="37" customWidth="1"/>
    <col min="6" max="6" width="40.5703125" style="37" customWidth="1"/>
    <col min="7" max="7" width="28.5703125" style="37" customWidth="1"/>
    <col min="8" max="10" width="22.140625" style="37" customWidth="1"/>
    <col min="11" max="11" width="17.140625" style="37" customWidth="1"/>
    <col min="12" max="12" width="11.5703125" style="37" customWidth="1"/>
    <col min="13" max="13" width="17.140625" style="37" customWidth="1"/>
    <col min="14" max="14" width="15.85546875" style="37" bestFit="1" customWidth="1"/>
    <col min="15" max="19" width="6.42578125" style="37" bestFit="1" customWidth="1"/>
    <col min="20" max="24" width="18.85546875" style="37" bestFit="1" customWidth="1"/>
    <col min="25" max="25" width="16.5703125" style="37" bestFit="1" customWidth="1"/>
    <col min="26" max="26" width="14.5703125" style="37" customWidth="1"/>
    <col min="27" max="27" width="14.5703125" style="37" bestFit="1" customWidth="1"/>
  </cols>
  <sheetData>
    <row r="1" spans="1:193 16371:16383" x14ac:dyDescent="0.25">
      <c r="A1" s="136" t="str">
        <f>IF(ISNA(VLOOKUP(CountryName,CountriesCodes,2,FALSE))=TRUE,"",VLOOKUP(CountryName,CountriesCodes,2,FALSE)&amp; "FS1")</f>
        <v>ETH FS1</v>
      </c>
      <c r="B1" s="33" t="str">
        <f>"PLANNING AND COSTING MATRIX FOR THE DEVELOPMENT OF NATIONAL ACTION PLAN FOR HEALTH SECURITY " &amp; O6 &amp;" - " &amp; S6</f>
        <v>PLANNING AND COSTING MATRIX FOR THE DEVELOPMENT OF NATIONAL ACTION PLAN FOR HEALTH SECURITY 2024 - 2028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M1">
        <v>1</v>
      </c>
      <c r="AN1">
        <v>2</v>
      </c>
      <c r="AO1">
        <v>3</v>
      </c>
      <c r="AP1">
        <v>4</v>
      </c>
      <c r="AQ1">
        <v>5</v>
      </c>
      <c r="AR1">
        <v>6</v>
      </c>
      <c r="AS1">
        <v>7</v>
      </c>
      <c r="AT1">
        <v>8</v>
      </c>
      <c r="AU1">
        <v>9</v>
      </c>
      <c r="AV1">
        <v>10</v>
      </c>
      <c r="AW1">
        <v>11</v>
      </c>
      <c r="AX1">
        <v>12</v>
      </c>
      <c r="AY1">
        <v>13</v>
      </c>
      <c r="AZ1">
        <v>14</v>
      </c>
      <c r="BA1">
        <v>15</v>
      </c>
      <c r="BB1">
        <v>16</v>
      </c>
      <c r="BC1">
        <v>17</v>
      </c>
      <c r="BD1">
        <v>18</v>
      </c>
      <c r="BE1">
        <v>19</v>
      </c>
      <c r="BF1">
        <v>20</v>
      </c>
      <c r="BG1">
        <v>21</v>
      </c>
      <c r="BH1">
        <v>22</v>
      </c>
      <c r="BI1">
        <v>23</v>
      </c>
      <c r="BJ1">
        <v>24</v>
      </c>
      <c r="BK1">
        <v>25</v>
      </c>
      <c r="BL1">
        <v>26</v>
      </c>
      <c r="BM1">
        <v>27</v>
      </c>
      <c r="BN1">
        <v>28</v>
      </c>
      <c r="BO1">
        <v>29</v>
      </c>
      <c r="BP1">
        <v>30</v>
      </c>
      <c r="BQ1">
        <v>31</v>
      </c>
      <c r="BR1">
        <v>32</v>
      </c>
      <c r="BS1">
        <v>33</v>
      </c>
      <c r="BT1">
        <v>34</v>
      </c>
      <c r="BU1">
        <v>35</v>
      </c>
      <c r="BV1">
        <v>36</v>
      </c>
      <c r="BW1">
        <v>37</v>
      </c>
      <c r="BX1">
        <v>38</v>
      </c>
      <c r="BY1">
        <v>39</v>
      </c>
      <c r="BZ1">
        <v>40</v>
      </c>
      <c r="CA1">
        <v>41</v>
      </c>
      <c r="CB1">
        <v>42</v>
      </c>
      <c r="CC1">
        <v>43</v>
      </c>
      <c r="CD1">
        <v>44</v>
      </c>
      <c r="CE1">
        <v>45</v>
      </c>
      <c r="CF1">
        <v>46</v>
      </c>
      <c r="CG1">
        <v>47</v>
      </c>
      <c r="CH1">
        <v>48</v>
      </c>
      <c r="CI1">
        <v>49</v>
      </c>
      <c r="CJ1">
        <v>50</v>
      </c>
      <c r="CK1">
        <v>51</v>
      </c>
      <c r="CL1">
        <v>52</v>
      </c>
      <c r="CM1">
        <v>53</v>
      </c>
      <c r="CN1">
        <v>54</v>
      </c>
      <c r="CO1">
        <v>55</v>
      </c>
      <c r="CP1">
        <v>56</v>
      </c>
      <c r="CQ1">
        <v>57</v>
      </c>
      <c r="CR1">
        <v>58</v>
      </c>
      <c r="CS1">
        <v>59</v>
      </c>
      <c r="CT1">
        <v>60</v>
      </c>
      <c r="CU1">
        <v>61</v>
      </c>
      <c r="CV1">
        <v>62</v>
      </c>
      <c r="CW1">
        <v>63</v>
      </c>
      <c r="CX1">
        <v>64</v>
      </c>
      <c r="CY1">
        <v>65</v>
      </c>
      <c r="CZ1">
        <v>66</v>
      </c>
      <c r="DA1">
        <v>67</v>
      </c>
      <c r="DB1">
        <v>68</v>
      </c>
      <c r="DC1">
        <v>69</v>
      </c>
      <c r="DD1">
        <v>70</v>
      </c>
      <c r="DE1">
        <v>71</v>
      </c>
      <c r="DF1">
        <v>72</v>
      </c>
      <c r="DG1">
        <v>73</v>
      </c>
      <c r="DH1">
        <v>74</v>
      </c>
      <c r="DI1">
        <v>75</v>
      </c>
      <c r="DJ1">
        <v>76</v>
      </c>
      <c r="DK1">
        <v>77</v>
      </c>
      <c r="DL1">
        <v>78</v>
      </c>
      <c r="DM1">
        <v>79</v>
      </c>
      <c r="DN1">
        <v>80</v>
      </c>
      <c r="DO1">
        <v>81</v>
      </c>
      <c r="DP1">
        <v>82</v>
      </c>
      <c r="DQ1">
        <v>83</v>
      </c>
      <c r="DR1">
        <v>84</v>
      </c>
      <c r="DS1">
        <v>85</v>
      </c>
      <c r="DT1">
        <v>86</v>
      </c>
      <c r="DU1">
        <v>87</v>
      </c>
      <c r="DV1">
        <v>88</v>
      </c>
      <c r="DW1">
        <v>89</v>
      </c>
      <c r="DX1">
        <v>90</v>
      </c>
      <c r="DY1">
        <v>91</v>
      </c>
      <c r="DZ1">
        <v>92</v>
      </c>
      <c r="EA1">
        <v>93</v>
      </c>
      <c r="EB1">
        <v>94</v>
      </c>
      <c r="EC1">
        <v>95</v>
      </c>
      <c r="ED1">
        <v>96</v>
      </c>
      <c r="EE1">
        <v>97</v>
      </c>
      <c r="EF1">
        <v>98</v>
      </c>
      <c r="EG1">
        <v>99</v>
      </c>
      <c r="EH1">
        <v>100</v>
      </c>
      <c r="EI1">
        <v>101</v>
      </c>
      <c r="EJ1">
        <v>102</v>
      </c>
      <c r="EK1">
        <v>103</v>
      </c>
      <c r="EL1">
        <v>104</v>
      </c>
      <c r="EM1">
        <v>105</v>
      </c>
      <c r="EN1">
        <v>106</v>
      </c>
      <c r="EO1">
        <v>107</v>
      </c>
      <c r="EP1">
        <v>108</v>
      </c>
      <c r="EQ1">
        <v>109</v>
      </c>
      <c r="ER1">
        <v>110</v>
      </c>
      <c r="ES1">
        <v>111</v>
      </c>
      <c r="ET1">
        <v>112</v>
      </c>
      <c r="EU1">
        <v>113</v>
      </c>
      <c r="EV1">
        <v>114</v>
      </c>
      <c r="EW1">
        <v>115</v>
      </c>
      <c r="EX1">
        <v>116</v>
      </c>
      <c r="EY1">
        <v>117</v>
      </c>
      <c r="EZ1">
        <v>118</v>
      </c>
      <c r="FA1">
        <v>119</v>
      </c>
      <c r="FB1">
        <v>120</v>
      </c>
      <c r="FC1">
        <v>121</v>
      </c>
      <c r="FD1">
        <v>122</v>
      </c>
      <c r="FE1">
        <v>123</v>
      </c>
      <c r="FF1">
        <v>124</v>
      </c>
      <c r="FG1">
        <v>125</v>
      </c>
      <c r="FH1">
        <v>126</v>
      </c>
      <c r="FI1">
        <v>127</v>
      </c>
      <c r="FJ1">
        <v>128</v>
      </c>
      <c r="FK1">
        <v>129</v>
      </c>
      <c r="FL1">
        <v>130</v>
      </c>
      <c r="FM1">
        <v>131</v>
      </c>
      <c r="FN1">
        <v>132</v>
      </c>
      <c r="FO1">
        <v>133</v>
      </c>
      <c r="FP1">
        <v>134</v>
      </c>
      <c r="FQ1">
        <v>135</v>
      </c>
      <c r="FR1">
        <v>136</v>
      </c>
      <c r="FS1">
        <v>137</v>
      </c>
      <c r="FT1">
        <v>138</v>
      </c>
      <c r="FU1">
        <v>139</v>
      </c>
      <c r="FV1">
        <v>140</v>
      </c>
      <c r="FW1">
        <v>141</v>
      </c>
      <c r="FX1">
        <v>142</v>
      </c>
      <c r="FY1">
        <v>143</v>
      </c>
      <c r="FZ1">
        <v>144</v>
      </c>
      <c r="GA1">
        <v>145</v>
      </c>
      <c r="GB1">
        <v>146</v>
      </c>
      <c r="GC1">
        <v>147</v>
      </c>
      <c r="GD1">
        <v>148</v>
      </c>
      <c r="GE1">
        <v>149</v>
      </c>
      <c r="GF1">
        <v>150</v>
      </c>
      <c r="GG1">
        <v>151</v>
      </c>
      <c r="GH1">
        <v>152</v>
      </c>
      <c r="GI1">
        <v>153</v>
      </c>
      <c r="GJ1">
        <v>154</v>
      </c>
      <c r="GK1">
        <v>155</v>
      </c>
      <c r="XEQ1" s="20" t="s">
        <v>46</v>
      </c>
      <c r="XER1" s="20" t="s">
        <v>27</v>
      </c>
      <c r="XES1" s="20" t="s">
        <v>106</v>
      </c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93 16371:16383" ht="96.95" customHeight="1" x14ac:dyDescent="0.25">
      <c r="A2" s="136">
        <v>101</v>
      </c>
      <c r="B2" s="34" t="s">
        <v>690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L2" s="24"/>
      <c r="AM2" s="24"/>
      <c r="AN2" s="25" t="s">
        <v>47</v>
      </c>
      <c r="AO2" s="24"/>
      <c r="AP2" s="24"/>
      <c r="AQ2" s="24"/>
      <c r="AR2" s="24"/>
      <c r="AS2" s="24"/>
      <c r="AT2" s="24"/>
      <c r="AU2" s="24"/>
      <c r="AV2" s="24"/>
      <c r="AW2" s="25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4" t="s">
        <v>79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 t="s">
        <v>90</v>
      </c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  <c r="CN2" s="280">
        <f>+CL2+1</f>
        <v>1</v>
      </c>
      <c r="CO2" s="281"/>
      <c r="CP2" s="281"/>
      <c r="CQ2" s="281"/>
      <c r="CR2" s="282"/>
      <c r="CS2" s="280">
        <f>CN2+1</f>
        <v>2</v>
      </c>
      <c r="CT2" s="281"/>
      <c r="CU2" s="281"/>
      <c r="CV2" s="281"/>
      <c r="CW2" s="282"/>
      <c r="CX2" s="280">
        <f>CS2+1</f>
        <v>3</v>
      </c>
      <c r="CY2" s="281"/>
      <c r="CZ2" s="281"/>
      <c r="DA2" s="281"/>
      <c r="DB2" s="282"/>
      <c r="DC2" s="280">
        <f>CX2+1</f>
        <v>4</v>
      </c>
      <c r="DD2" s="281"/>
      <c r="DE2" s="281"/>
      <c r="DF2" s="281"/>
      <c r="DG2" s="282"/>
      <c r="DH2" s="280">
        <f>DC2+1</f>
        <v>5</v>
      </c>
      <c r="DI2" s="281"/>
      <c r="DJ2" s="281"/>
      <c r="DK2" s="281"/>
      <c r="DL2" s="282"/>
      <c r="DM2" s="280">
        <f>DH2+1</f>
        <v>6</v>
      </c>
      <c r="DN2" s="281"/>
      <c r="DO2" s="281"/>
      <c r="DP2" s="281"/>
      <c r="DQ2" s="282"/>
      <c r="DR2" s="280">
        <f>DM2+1</f>
        <v>7</v>
      </c>
      <c r="DS2" s="281"/>
      <c r="DT2" s="281"/>
      <c r="DU2" s="281"/>
      <c r="DV2" s="282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26" t="s">
        <v>48</v>
      </c>
      <c r="EH2" s="27"/>
      <c r="EI2" s="28">
        <v>1</v>
      </c>
      <c r="EJ2" s="27"/>
      <c r="EK2" s="26" t="str">
        <f>+EG2</f>
        <v>PROCUREMENT</v>
      </c>
      <c r="EL2" s="28">
        <f>+EI2+1</f>
        <v>2</v>
      </c>
      <c r="EM2" s="27"/>
      <c r="EN2" s="27"/>
      <c r="EO2" s="26" t="str">
        <f>+EK2</f>
        <v>PROCUREMENT</v>
      </c>
      <c r="EP2" s="28">
        <f>EL2+1</f>
        <v>3</v>
      </c>
      <c r="EQ2" s="26"/>
      <c r="ER2" s="27"/>
      <c r="ES2" s="26" t="str">
        <f>+EO2</f>
        <v>PROCUREMENT</v>
      </c>
      <c r="ET2" s="28">
        <f>EP2+1</f>
        <v>4</v>
      </c>
      <c r="EU2" s="26"/>
      <c r="EV2" s="27"/>
      <c r="EW2" s="26" t="str">
        <f>+ES2</f>
        <v>PROCUREMENT</v>
      </c>
      <c r="EX2" s="28">
        <f>ET2+1</f>
        <v>5</v>
      </c>
      <c r="EY2" s="26"/>
      <c r="EZ2" s="27"/>
      <c r="FA2" s="26" t="str">
        <f>+EW2</f>
        <v>PROCUREMENT</v>
      </c>
      <c r="FB2" s="28">
        <f>EX2+1</f>
        <v>6</v>
      </c>
      <c r="FC2" s="26"/>
      <c r="FD2" s="27"/>
      <c r="FE2" s="26" t="str">
        <f>+FA2</f>
        <v>PROCUREMENT</v>
      </c>
      <c r="FF2" s="28">
        <f>FB2+1</f>
        <v>7</v>
      </c>
      <c r="FG2" s="26"/>
      <c r="FH2" s="27"/>
      <c r="FI2" s="26" t="str">
        <f>+FE2</f>
        <v>PROCUREMENT</v>
      </c>
      <c r="FJ2" s="28">
        <f>FF2+1</f>
        <v>8</v>
      </c>
      <c r="FK2" s="26"/>
      <c r="FL2" s="27"/>
      <c r="FM2" s="26" t="str">
        <f>+FI2</f>
        <v>PROCUREMENT</v>
      </c>
      <c r="FN2" s="28">
        <f>FJ2+1</f>
        <v>9</v>
      </c>
      <c r="FO2" s="26"/>
      <c r="FP2" s="27"/>
      <c r="FQ2" s="26" t="str">
        <f>+FM2</f>
        <v>PROCUREMENT</v>
      </c>
      <c r="FR2" s="28">
        <f>FN2+1</f>
        <v>10</v>
      </c>
      <c r="FS2" s="26"/>
      <c r="FT2" s="27"/>
      <c r="FY2" s="23"/>
      <c r="FZ2" s="23"/>
      <c r="GA2" s="23"/>
      <c r="GB2" s="23"/>
      <c r="GC2" s="23"/>
      <c r="GD2" s="23"/>
      <c r="GE2" s="23" t="s">
        <v>64</v>
      </c>
      <c r="GF2" s="23"/>
      <c r="XEQ2" s="110" t="e">
        <f>(((($AN2-$AO2)*$AP2*$AQ2+$AO2*($AP2+ExtraDaysFar)*$AR2)+($AS2*$AP2)+($AT2+$AU2)*$AP2*$AN2+$AV2*$AN2))+($AW2*$AZ2*$AX2+$AW2*$BA2*$AZ2+$AY2+$AN2*$BB2)+$BC2*$AP2+$BH2+$BI2</f>
        <v>#VALUE!</v>
      </c>
      <c r="XER2" s="62">
        <f>$CB2*$CC2*$CD2+$CB2*$CC2*$CE2+$CB2*$CF2</f>
        <v>0</v>
      </c>
      <c r="XES2" s="62" t="e">
        <f>$BJ2*$BK2*$BL2+$BN2*$BK2*($BO2+$BP2)+$BQ2*$BK2*$BR2+$BS2</f>
        <v>#VALUE!</v>
      </c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93 16371:16383" ht="60" outlineLevel="1" x14ac:dyDescent="0.25">
      <c r="A3" s="138"/>
      <c r="B3" s="35" t="s">
        <v>691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K3" s="29" t="s">
        <v>302</v>
      </c>
      <c r="AL3" s="29" t="s">
        <v>49</v>
      </c>
      <c r="AM3" s="29" t="s">
        <v>51</v>
      </c>
      <c r="AN3" s="29" t="s">
        <v>50</v>
      </c>
      <c r="AO3" s="29" t="s">
        <v>66</v>
      </c>
      <c r="AP3" s="29" t="s">
        <v>52</v>
      </c>
      <c r="AQ3" s="29" t="s">
        <v>29</v>
      </c>
      <c r="AR3" s="29" t="s">
        <v>67</v>
      </c>
      <c r="AS3" s="29" t="s">
        <v>39</v>
      </c>
      <c r="AT3" s="29" t="s">
        <v>41</v>
      </c>
      <c r="AU3" s="29" t="s">
        <v>42</v>
      </c>
      <c r="AV3" s="29" t="s">
        <v>40</v>
      </c>
      <c r="AW3" s="24" t="s">
        <v>68</v>
      </c>
      <c r="AX3" s="24" t="s">
        <v>69</v>
      </c>
      <c r="AY3" s="29" t="s">
        <v>70</v>
      </c>
      <c r="AZ3" s="29" t="s">
        <v>71</v>
      </c>
      <c r="BA3" s="29" t="s">
        <v>65</v>
      </c>
      <c r="BB3" s="29" t="s">
        <v>72</v>
      </c>
      <c r="BC3" s="29" t="s">
        <v>73</v>
      </c>
      <c r="BD3" s="29" t="s">
        <v>74</v>
      </c>
      <c r="BE3" s="29" t="s">
        <v>75</v>
      </c>
      <c r="BF3" s="29" t="s">
        <v>76</v>
      </c>
      <c r="BG3" s="29" t="s">
        <v>78</v>
      </c>
      <c r="BH3" s="29" t="s">
        <v>78</v>
      </c>
      <c r="BI3" s="29" t="s">
        <v>78</v>
      </c>
      <c r="BJ3" s="54" t="s">
        <v>80</v>
      </c>
      <c r="BK3" s="54" t="s">
        <v>52</v>
      </c>
      <c r="BL3" s="54" t="s">
        <v>29</v>
      </c>
      <c r="BM3" s="54" t="s">
        <v>81</v>
      </c>
      <c r="BN3" s="54" t="s">
        <v>82</v>
      </c>
      <c r="BO3" s="54" t="s">
        <v>83</v>
      </c>
      <c r="BP3" s="54" t="s">
        <v>84</v>
      </c>
      <c r="BQ3" s="54" t="s">
        <v>85</v>
      </c>
      <c r="BR3" s="54" t="s">
        <v>86</v>
      </c>
      <c r="BS3" s="54" t="s">
        <v>87</v>
      </c>
      <c r="BT3" s="54" t="s">
        <v>88</v>
      </c>
      <c r="BU3" s="54" t="s">
        <v>74</v>
      </c>
      <c r="BV3" s="54" t="s">
        <v>75</v>
      </c>
      <c r="BW3" s="54" t="s">
        <v>76</v>
      </c>
      <c r="BX3" s="54" t="s">
        <v>89</v>
      </c>
      <c r="BY3" s="54" t="s">
        <v>78</v>
      </c>
      <c r="BZ3" s="54" t="s">
        <v>78</v>
      </c>
      <c r="CA3" s="58" t="s">
        <v>91</v>
      </c>
      <c r="CB3" s="59" t="s">
        <v>92</v>
      </c>
      <c r="CC3" s="59" t="s">
        <v>105</v>
      </c>
      <c r="CD3" s="59" t="s">
        <v>93</v>
      </c>
      <c r="CE3" s="59" t="s">
        <v>94</v>
      </c>
      <c r="CF3" s="59" t="s">
        <v>95</v>
      </c>
      <c r="CG3" s="59" t="s">
        <v>96</v>
      </c>
      <c r="CH3" s="60" t="s">
        <v>74</v>
      </c>
      <c r="CI3" s="60" t="s">
        <v>75</v>
      </c>
      <c r="CJ3" s="60" t="s">
        <v>76</v>
      </c>
      <c r="CK3" s="60" t="s">
        <v>89</v>
      </c>
      <c r="CL3" s="60" t="s">
        <v>78</v>
      </c>
      <c r="CM3" s="61" t="s">
        <v>78</v>
      </c>
      <c r="CN3" s="30" t="str">
        <f>"HR" &amp;CN2</f>
        <v>HR1</v>
      </c>
      <c r="CO3" s="30" t="str">
        <f>"no. of " &amp; CN3</f>
        <v>no. of HR1</v>
      </c>
      <c r="CP3" s="30" t="str">
        <f>"Salary " &amp; CN3</f>
        <v>Salary HR1</v>
      </c>
      <c r="CQ3" s="30" t="str">
        <f>"Month " &amp; CO3 &amp; " TRUE/FALSE"</f>
        <v>Month no. of HR1 TRUE/FALSE</v>
      </c>
      <c r="CR3" s="30" t="str">
        <f>"Months " &amp; CN3</f>
        <v>Months HR1</v>
      </c>
      <c r="CS3" s="30" t="str">
        <f>"HR" &amp;CS2</f>
        <v>HR2</v>
      </c>
      <c r="CT3" s="30" t="str">
        <f>"no. of " &amp; CS3</f>
        <v>no. of HR2</v>
      </c>
      <c r="CU3" s="30" t="str">
        <f>"Salary " &amp; CS3</f>
        <v>Salary HR2</v>
      </c>
      <c r="CV3" s="30" t="str">
        <f>"Month " &amp; CT3 &amp; " TRUE/FALSE"</f>
        <v>Month no. of HR2 TRUE/FALSE</v>
      </c>
      <c r="CW3" s="30" t="str">
        <f>"Months " &amp; CS3</f>
        <v>Months HR2</v>
      </c>
      <c r="CX3" s="30" t="str">
        <f>"HR" &amp;CX2</f>
        <v>HR3</v>
      </c>
      <c r="CY3" s="30" t="str">
        <f>"no. of " &amp; CX3</f>
        <v>no. of HR3</v>
      </c>
      <c r="CZ3" s="30" t="str">
        <f>"Salary " &amp; CX3</f>
        <v>Salary HR3</v>
      </c>
      <c r="DA3" s="30" t="str">
        <f>"Month " &amp; CY3 &amp; " TRUE/FALSE"</f>
        <v>Month no. of HR3 TRUE/FALSE</v>
      </c>
      <c r="DB3" s="30" t="str">
        <f>"Months " &amp; CX3</f>
        <v>Months HR3</v>
      </c>
      <c r="DC3" s="30" t="str">
        <f>"HR" &amp;DC2</f>
        <v>HR4</v>
      </c>
      <c r="DD3" s="30" t="str">
        <f>"no. of " &amp; DC3</f>
        <v>no. of HR4</v>
      </c>
      <c r="DE3" s="30" t="str">
        <f>"Salary " &amp; DC3</f>
        <v>Salary HR4</v>
      </c>
      <c r="DF3" s="30" t="str">
        <f>"Month " &amp; DD3 &amp; " TRUE/FALSE"</f>
        <v>Month no. of HR4 TRUE/FALSE</v>
      </c>
      <c r="DG3" s="30" t="str">
        <f>"Months " &amp; DC3</f>
        <v>Months HR4</v>
      </c>
      <c r="DH3" s="30" t="str">
        <f>"HR" &amp;DH2</f>
        <v>HR5</v>
      </c>
      <c r="DI3" s="30" t="str">
        <f>"no. of " &amp; DH3</f>
        <v>no. of HR5</v>
      </c>
      <c r="DJ3" s="30" t="str">
        <f>"Salary " &amp; DH3</f>
        <v>Salary HR5</v>
      </c>
      <c r="DK3" s="30" t="str">
        <f>"Month " &amp; DI3 &amp; " TRUE/FALSE"</f>
        <v>Month no. of HR5 TRUE/FALSE</v>
      </c>
      <c r="DL3" s="30" t="str">
        <f>"Months " &amp; DH3</f>
        <v>Months HR5</v>
      </c>
      <c r="DM3" s="30" t="str">
        <f>"HR" &amp;DM2</f>
        <v>HR6</v>
      </c>
      <c r="DN3" s="30" t="str">
        <f>"no. of " &amp; DM3</f>
        <v>no. of HR6</v>
      </c>
      <c r="DO3" s="30" t="str">
        <f>"Salary " &amp; DM3</f>
        <v>Salary HR6</v>
      </c>
      <c r="DP3" s="30" t="str">
        <f>"Month " &amp; DN3 &amp; " TRUE/FALSE"</f>
        <v>Month no. of HR6 TRUE/FALSE</v>
      </c>
      <c r="DQ3" s="30" t="str">
        <f>"Months " &amp; DM3</f>
        <v>Months HR6</v>
      </c>
      <c r="DR3" s="30" t="str">
        <f>"HR" &amp;DR2</f>
        <v>HR7</v>
      </c>
      <c r="DS3" s="30" t="str">
        <f>"no. of " &amp; DR3</f>
        <v>no. of HR7</v>
      </c>
      <c r="DT3" s="30" t="str">
        <f>"Salary " &amp; DR3</f>
        <v>Salary HR7</v>
      </c>
      <c r="DU3" s="30" t="str">
        <f>"Month " &amp; DS3 &amp; " TRUE/FALSE"</f>
        <v>Month no. of HR7 TRUE/FALSE</v>
      </c>
      <c r="DV3" s="30" t="str">
        <f>"Months " &amp; DR3</f>
        <v>Months HR7</v>
      </c>
      <c r="DW3" s="30" t="s">
        <v>97</v>
      </c>
      <c r="DX3" s="30" t="s">
        <v>98</v>
      </c>
      <c r="DY3" s="30" t="s">
        <v>99</v>
      </c>
      <c r="DZ3" s="30" t="s">
        <v>74</v>
      </c>
      <c r="EA3" s="30" t="s">
        <v>75</v>
      </c>
      <c r="EB3" s="30" t="s">
        <v>76</v>
      </c>
      <c r="EC3" s="30" t="s">
        <v>100</v>
      </c>
      <c r="ED3" s="30" t="s">
        <v>78</v>
      </c>
      <c r="EE3" s="30" t="s">
        <v>78</v>
      </c>
      <c r="EF3" s="30" t="s">
        <v>78</v>
      </c>
      <c r="EG3" s="31" t="s">
        <v>53</v>
      </c>
      <c r="EH3" s="31" t="s">
        <v>54</v>
      </c>
      <c r="EI3" s="31" t="s">
        <v>55</v>
      </c>
      <c r="EJ3" s="31" t="s">
        <v>56</v>
      </c>
      <c r="EK3" s="31" t="s">
        <v>57</v>
      </c>
      <c r="EL3" s="31" t="s">
        <v>58</v>
      </c>
      <c r="EM3" s="31" t="s">
        <v>59</v>
      </c>
      <c r="EN3" s="31" t="s">
        <v>60</v>
      </c>
      <c r="EO3" s="31" t="str">
        <f>"Description " &amp; EP2</f>
        <v>Description 3</v>
      </c>
      <c r="EP3" s="31" t="str">
        <f>"Quantity " &amp; EP2</f>
        <v>Quantity 3</v>
      </c>
      <c r="EQ3" s="31" t="str">
        <f>"Price " &amp; EP2</f>
        <v>Price 3</v>
      </c>
      <c r="ER3" s="31" t="str">
        <f>"Cost proc " &amp; EP2</f>
        <v>Cost proc 3</v>
      </c>
      <c r="ES3" s="31" t="str">
        <f>"Description " &amp; ET2</f>
        <v>Description 4</v>
      </c>
      <c r="ET3" s="31" t="str">
        <f>"Quantity " &amp; ET2</f>
        <v>Quantity 4</v>
      </c>
      <c r="EU3" s="31" t="str">
        <f>"Price " &amp; ET2</f>
        <v>Price 4</v>
      </c>
      <c r="EV3" s="31" t="str">
        <f>"Cost proc " &amp; ET2</f>
        <v>Cost proc 4</v>
      </c>
      <c r="EW3" s="31" t="str">
        <f>"Description " &amp; EX2</f>
        <v>Description 5</v>
      </c>
      <c r="EX3" s="31" t="str">
        <f>"Quantity " &amp; EX2</f>
        <v>Quantity 5</v>
      </c>
      <c r="EY3" s="31" t="str">
        <f>"Price " &amp; EX2</f>
        <v>Price 5</v>
      </c>
      <c r="EZ3" s="31" t="str">
        <f>"Cost proc " &amp; EX2</f>
        <v>Cost proc 5</v>
      </c>
      <c r="FA3" s="31" t="str">
        <f>"Description " &amp; FB2</f>
        <v>Description 6</v>
      </c>
      <c r="FB3" s="31" t="str">
        <f>"Quantity " &amp; FB2</f>
        <v>Quantity 6</v>
      </c>
      <c r="FC3" s="31" t="str">
        <f>"Price " &amp; FB2</f>
        <v>Price 6</v>
      </c>
      <c r="FD3" s="31" t="str">
        <f>"Cost proc " &amp; FB2</f>
        <v>Cost proc 6</v>
      </c>
      <c r="FE3" s="31" t="str">
        <f>"Description " &amp; FF2</f>
        <v>Description 7</v>
      </c>
      <c r="FF3" s="31" t="str">
        <f>"Quantity " &amp; FF2</f>
        <v>Quantity 7</v>
      </c>
      <c r="FG3" s="31" t="str">
        <f>"Price " &amp; FF2</f>
        <v>Price 7</v>
      </c>
      <c r="FH3" s="31" t="str">
        <f>"Cost proc " &amp; FF2</f>
        <v>Cost proc 7</v>
      </c>
      <c r="FI3" s="31" t="str">
        <f>"Description " &amp; FJ2</f>
        <v>Description 8</v>
      </c>
      <c r="FJ3" s="31" t="str">
        <f>"Quantity " &amp; FJ2</f>
        <v>Quantity 8</v>
      </c>
      <c r="FK3" s="31" t="str">
        <f>"Price " &amp; FJ2</f>
        <v>Price 8</v>
      </c>
      <c r="FL3" s="31" t="str">
        <f>"Cost proc " &amp; FJ2</f>
        <v>Cost proc 8</v>
      </c>
      <c r="FM3" s="31" t="str">
        <f>"Description " &amp; FN2</f>
        <v>Description 9</v>
      </c>
      <c r="FN3" s="31" t="str">
        <f>"Quantity " &amp; FN2</f>
        <v>Quantity 9</v>
      </c>
      <c r="FO3" s="31" t="str">
        <f>"Price " &amp; FN2</f>
        <v>Price 9</v>
      </c>
      <c r="FP3" s="31" t="str">
        <f>"Cost proc " &amp; FN2</f>
        <v>Cost proc 9</v>
      </c>
      <c r="FQ3" s="31" t="str">
        <f>"Description " &amp; FR2</f>
        <v>Description 10</v>
      </c>
      <c r="FR3" s="31" t="str">
        <f>"Quantity " &amp; FR2</f>
        <v>Quantity 10</v>
      </c>
      <c r="FS3" s="31" t="str">
        <f>"Price " &amp; FR2</f>
        <v>Price 10</v>
      </c>
      <c r="FT3" s="31" t="str">
        <f>"Cost proc " &amp; FR2</f>
        <v>Cost proc 10</v>
      </c>
      <c r="FU3" s="31" t="s">
        <v>117</v>
      </c>
      <c r="FV3" s="31" t="s">
        <v>74</v>
      </c>
      <c r="FW3" s="31" t="s">
        <v>75</v>
      </c>
      <c r="FX3" s="31" t="s">
        <v>76</v>
      </c>
      <c r="FY3" s="31" t="s">
        <v>100</v>
      </c>
      <c r="FZ3" s="31" t="s">
        <v>116</v>
      </c>
      <c r="GA3" s="31" t="s">
        <v>78</v>
      </c>
      <c r="GB3" s="31" t="s">
        <v>78</v>
      </c>
      <c r="GC3" s="31" t="s">
        <v>78</v>
      </c>
      <c r="GD3" s="31" t="s">
        <v>78</v>
      </c>
      <c r="GE3" s="120" t="s">
        <v>120</v>
      </c>
      <c r="GF3" s="120" t="s">
        <v>119</v>
      </c>
      <c r="GG3" s="120" t="s">
        <v>74</v>
      </c>
      <c r="GH3" s="120" t="s">
        <v>75</v>
      </c>
      <c r="GI3" s="120" t="s">
        <v>76</v>
      </c>
      <c r="GJ3" s="120" t="s">
        <v>100</v>
      </c>
    </row>
    <row r="4" spans="1:193 16371:16383" outlineLevel="1" x14ac:dyDescent="0.25">
      <c r="A4" s="136"/>
      <c r="B4" s="36" t="s">
        <v>692</v>
      </c>
      <c r="C4" s="278" t="s">
        <v>689</v>
      </c>
      <c r="D4" s="279"/>
      <c r="E4" s="279"/>
      <c r="F4" s="279"/>
      <c r="G4" s="279"/>
      <c r="H4" s="36"/>
      <c r="N4" s="36"/>
    </row>
    <row r="5" spans="1:193 16371:16383" ht="46.5" x14ac:dyDescent="0.25">
      <c r="A5" s="139"/>
      <c r="B5" s="40" t="s">
        <v>598</v>
      </c>
      <c r="C5" s="41" t="s">
        <v>757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599</v>
      </c>
      <c r="P5" s="43"/>
      <c r="Q5" s="43"/>
      <c r="R5" s="43"/>
      <c r="S5" s="43"/>
      <c r="T5" s="42" t="s">
        <v>600</v>
      </c>
      <c r="U5" s="43"/>
      <c r="V5" s="43"/>
      <c r="W5" s="43"/>
      <c r="X5" s="43"/>
      <c r="Y5" s="43"/>
      <c r="Z5" s="263"/>
      <c r="AA5" s="258"/>
      <c r="AB5" s="262" t="s">
        <v>716</v>
      </c>
      <c r="AC5" s="260"/>
      <c r="AD5" s="260"/>
      <c r="AE5" s="261"/>
      <c r="AG5" t="s">
        <v>596</v>
      </c>
      <c r="AH5" t="s">
        <v>595</v>
      </c>
      <c r="AI5" t="s">
        <v>597</v>
      </c>
    </row>
    <row r="6" spans="1:193 16371:16383" ht="90" customHeight="1" x14ac:dyDescent="0.25">
      <c r="A6" s="140" t="s">
        <v>61</v>
      </c>
      <c r="B6" s="44" t="s">
        <v>601</v>
      </c>
      <c r="C6" s="44" t="s">
        <v>602</v>
      </c>
      <c r="D6" s="44" t="s">
        <v>603</v>
      </c>
      <c r="E6" s="44" t="s">
        <v>604</v>
      </c>
      <c r="F6" s="44" t="s">
        <v>605</v>
      </c>
      <c r="G6" s="44" t="s">
        <v>606</v>
      </c>
      <c r="H6" s="44" t="s">
        <v>607</v>
      </c>
      <c r="I6" s="44" t="s">
        <v>608</v>
      </c>
      <c r="J6" s="44" t="s">
        <v>609</v>
      </c>
      <c r="K6" s="44" t="s">
        <v>610</v>
      </c>
      <c r="L6" s="44" t="s">
        <v>611</v>
      </c>
      <c r="M6" s="44" t="s">
        <v>612</v>
      </c>
      <c r="N6" s="67" t="s">
        <v>613</v>
      </c>
      <c r="O6" s="45">
        <f>IF('Basic Input for Tool'!$C$7="","Year 1",'Basic Input for Tool'!$C$7)</f>
        <v>2024</v>
      </c>
      <c r="P6" s="45">
        <f>IF('Basic Input for Tool'!$C$7="","Year 2",O6+1)</f>
        <v>2025</v>
      </c>
      <c r="Q6" s="45">
        <f>IF('Basic Input for Tool'!$C$7="","Year 3",P6+1)</f>
        <v>2026</v>
      </c>
      <c r="R6" s="45">
        <f>IF('Basic Input for Tool'!$C$7="","Year 4",Q6+1)</f>
        <v>2027</v>
      </c>
      <c r="S6" s="45">
        <f>IF('Basic Input for Tool'!$C$7="","Year 5",R6+1)</f>
        <v>2028</v>
      </c>
      <c r="T6" s="46" t="str">
        <f>"Cost estimate " &amp; O6</f>
        <v>Cost estimate 2024</v>
      </c>
      <c r="U6" s="46" t="str">
        <f t="shared" ref="U6:X6" si="0">"Cost estimate " &amp; P6</f>
        <v>Cost estimate 2025</v>
      </c>
      <c r="V6" s="46" t="str">
        <f t="shared" si="0"/>
        <v>Cost estimate 2026</v>
      </c>
      <c r="W6" s="46" t="str">
        <f t="shared" si="0"/>
        <v>Cost estimate 2027</v>
      </c>
      <c r="X6" s="46" t="str">
        <f t="shared" si="0"/>
        <v>Cost estimate 2028</v>
      </c>
      <c r="Y6" s="259" t="s">
        <v>614</v>
      </c>
      <c r="Z6" s="257" t="s">
        <v>62</v>
      </c>
      <c r="AA6" s="257" t="s">
        <v>63</v>
      </c>
      <c r="AB6" s="264" t="s">
        <v>717</v>
      </c>
      <c r="AC6" s="264" t="s">
        <v>618</v>
      </c>
      <c r="AD6" s="264" t="s">
        <v>719</v>
      </c>
      <c r="AE6" s="264" t="s">
        <v>718</v>
      </c>
      <c r="AG6">
        <f>COUNTA($AA7:$AA106)</f>
        <v>2</v>
      </c>
      <c r="AH6">
        <f>COUNTA($N7:$N106)</f>
        <v>2</v>
      </c>
    </row>
    <row r="7" spans="1:193 16371:16383" ht="47.25" x14ac:dyDescent="0.25">
      <c r="A7" s="143"/>
      <c r="B7" s="48"/>
      <c r="C7" s="48"/>
      <c r="D7" s="48"/>
      <c r="E7" s="48"/>
      <c r="F7" s="48" t="s">
        <v>808</v>
      </c>
      <c r="G7" s="48" t="s">
        <v>778</v>
      </c>
      <c r="H7" s="48" t="s">
        <v>32</v>
      </c>
      <c r="I7" s="48" t="s">
        <v>809</v>
      </c>
      <c r="J7" s="48"/>
      <c r="K7" s="48"/>
      <c r="L7" s="48" t="s">
        <v>725</v>
      </c>
      <c r="M7" s="48" t="s">
        <v>779</v>
      </c>
      <c r="N7" s="205">
        <v>2500</v>
      </c>
      <c r="O7" s="47"/>
      <c r="P7" s="50"/>
      <c r="Q7" s="50">
        <v>1</v>
      </c>
      <c r="R7" s="50"/>
      <c r="S7" s="50"/>
      <c r="T7" s="51">
        <f t="shared" ref="T7:X27" si="1">IF($N7="Pending",0,$N7*O7)</f>
        <v>0</v>
      </c>
      <c r="U7" s="51">
        <f t="shared" si="1"/>
        <v>0</v>
      </c>
      <c r="V7" s="51">
        <f t="shared" si="1"/>
        <v>2500</v>
      </c>
      <c r="W7" s="51">
        <f t="shared" si="1"/>
        <v>0</v>
      </c>
      <c r="X7" s="51">
        <f t="shared" si="1"/>
        <v>0</v>
      </c>
      <c r="Y7" s="51">
        <f t="shared" ref="Y7:Y27" si="2">SUM(T7:X7)</f>
        <v>2500</v>
      </c>
      <c r="Z7" s="49" t="s">
        <v>672</v>
      </c>
      <c r="AA7" s="49" t="s">
        <v>592</v>
      </c>
      <c r="AB7" s="15"/>
      <c r="AC7" s="15"/>
      <c r="AD7" s="15"/>
      <c r="AE7" s="15"/>
      <c r="AL7" t="s">
        <v>673</v>
      </c>
      <c r="EG7" t="s">
        <v>811</v>
      </c>
      <c r="EH7">
        <v>10</v>
      </c>
      <c r="EI7">
        <v>250</v>
      </c>
      <c r="EJ7">
        <v>2500</v>
      </c>
      <c r="EK7" t="s">
        <v>795</v>
      </c>
      <c r="EL7">
        <v>0</v>
      </c>
      <c r="EM7">
        <v>0</v>
      </c>
      <c r="EN7">
        <v>0</v>
      </c>
      <c r="EO7" t="s">
        <v>795</v>
      </c>
      <c r="EP7">
        <v>0</v>
      </c>
      <c r="EQ7">
        <v>0</v>
      </c>
      <c r="ER7">
        <v>0</v>
      </c>
      <c r="ES7" t="s">
        <v>795</v>
      </c>
      <c r="ET7">
        <v>0</v>
      </c>
      <c r="EU7">
        <v>0</v>
      </c>
      <c r="EV7">
        <v>0</v>
      </c>
      <c r="EW7" t="s">
        <v>795</v>
      </c>
      <c r="EX7">
        <v>0</v>
      </c>
      <c r="EY7">
        <v>0</v>
      </c>
      <c r="EZ7">
        <v>0</v>
      </c>
      <c r="FA7" t="s">
        <v>795</v>
      </c>
      <c r="FB7">
        <v>0</v>
      </c>
      <c r="FC7">
        <v>0</v>
      </c>
      <c r="FD7">
        <v>0</v>
      </c>
      <c r="FE7" t="s">
        <v>795</v>
      </c>
      <c r="FF7">
        <v>0</v>
      </c>
      <c r="FG7">
        <v>0</v>
      </c>
      <c r="FH7">
        <v>0</v>
      </c>
      <c r="FI7" t="s">
        <v>795</v>
      </c>
      <c r="FJ7">
        <v>0</v>
      </c>
      <c r="FK7">
        <v>0</v>
      </c>
      <c r="FL7">
        <v>0</v>
      </c>
      <c r="FM7" t="s">
        <v>795</v>
      </c>
      <c r="FN7">
        <v>0</v>
      </c>
      <c r="FO7">
        <v>0</v>
      </c>
      <c r="FP7">
        <v>0</v>
      </c>
      <c r="FQ7" t="s">
        <v>795</v>
      </c>
      <c r="FR7">
        <v>0</v>
      </c>
      <c r="FS7">
        <v>0</v>
      </c>
      <c r="FT7">
        <v>0</v>
      </c>
      <c r="FU7">
        <v>2500</v>
      </c>
      <c r="FV7" t="s">
        <v>32</v>
      </c>
      <c r="FW7" t="s">
        <v>592</v>
      </c>
      <c r="FX7" t="s">
        <v>672</v>
      </c>
      <c r="FY7" t="s">
        <v>778</v>
      </c>
      <c r="FZ7" t="s">
        <v>677</v>
      </c>
    </row>
    <row r="8" spans="1:193 16371:16383" ht="31.5" x14ac:dyDescent="0.25">
      <c r="A8" s="143"/>
      <c r="B8" s="48"/>
      <c r="C8" s="48"/>
      <c r="D8" s="48"/>
      <c r="E8" s="48"/>
      <c r="F8" s="48" t="s">
        <v>810</v>
      </c>
      <c r="G8" s="48" t="s">
        <v>782</v>
      </c>
      <c r="H8" s="48" t="s">
        <v>32</v>
      </c>
      <c r="I8" s="48" t="s">
        <v>809</v>
      </c>
      <c r="J8" s="48"/>
      <c r="K8" s="48"/>
      <c r="L8" s="48" t="s">
        <v>725</v>
      </c>
      <c r="M8" s="48" t="s">
        <v>779</v>
      </c>
      <c r="N8" s="205">
        <f>(((($AN8-$AO8)*$AP8*$AQ8+$AO8*($AP8+ExtraDaysFar)*$AR8)+($AS8*$AP8)+($AT8+$AU8)*$AP8*$AN8+$AV8*$AN8))+($AW8*$AZ8*$AX8+$AW8*$BA8*$AZ8+$AY8+$AN8*$BB8)+$BC8*$AP8+$BH8+$BI8</f>
        <v>279100</v>
      </c>
      <c r="O8" s="47"/>
      <c r="P8" s="50">
        <v>1</v>
      </c>
      <c r="Q8" s="50"/>
      <c r="R8" s="50">
        <v>1</v>
      </c>
      <c r="S8" s="50"/>
      <c r="T8" s="51">
        <f t="shared" si="1"/>
        <v>0</v>
      </c>
      <c r="U8" s="51">
        <f t="shared" si="1"/>
        <v>279100</v>
      </c>
      <c r="V8" s="51">
        <f t="shared" si="1"/>
        <v>0</v>
      </c>
      <c r="W8" s="51">
        <f t="shared" si="1"/>
        <v>279100</v>
      </c>
      <c r="X8" s="51">
        <f t="shared" si="1"/>
        <v>0</v>
      </c>
      <c r="Y8" s="51">
        <f t="shared" si="2"/>
        <v>558200</v>
      </c>
      <c r="Z8" s="49" t="s">
        <v>674</v>
      </c>
      <c r="AA8" s="49" t="s">
        <v>592</v>
      </c>
      <c r="AB8" s="15"/>
      <c r="AC8" s="15"/>
      <c r="AD8" s="15"/>
      <c r="AE8" s="15"/>
      <c r="AL8" t="s">
        <v>666</v>
      </c>
      <c r="AN8">
        <v>20</v>
      </c>
      <c r="AO8">
        <v>20</v>
      </c>
      <c r="AP8">
        <v>7</v>
      </c>
      <c r="AQ8">
        <v>0</v>
      </c>
      <c r="AR8">
        <v>1480</v>
      </c>
      <c r="AS8">
        <v>3500</v>
      </c>
      <c r="AT8">
        <v>250</v>
      </c>
      <c r="AU8">
        <v>80</v>
      </c>
      <c r="AV8">
        <v>60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 t="s">
        <v>32</v>
      </c>
      <c r="BE8" t="s">
        <v>592</v>
      </c>
      <c r="BF8" t="s">
        <v>674</v>
      </c>
      <c r="BG8" t="s">
        <v>782</v>
      </c>
      <c r="BH8">
        <v>0</v>
      </c>
      <c r="BI8">
        <v>0</v>
      </c>
    </row>
    <row r="9" spans="1:193 16371:16383" x14ac:dyDescent="0.25">
      <c r="A9" s="143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205"/>
      <c r="O9" s="47"/>
      <c r="P9" s="50"/>
      <c r="Q9" s="50"/>
      <c r="R9" s="50"/>
      <c r="S9" s="50"/>
      <c r="T9" s="51">
        <f t="shared" si="1"/>
        <v>0</v>
      </c>
      <c r="U9" s="51">
        <f t="shared" si="1"/>
        <v>0</v>
      </c>
      <c r="V9" s="51">
        <f t="shared" si="1"/>
        <v>0</v>
      </c>
      <c r="W9" s="51">
        <f t="shared" si="1"/>
        <v>0</v>
      </c>
      <c r="X9" s="51">
        <f t="shared" si="1"/>
        <v>0</v>
      </c>
      <c r="Y9" s="51">
        <f t="shared" si="2"/>
        <v>0</v>
      </c>
      <c r="Z9" s="49"/>
      <c r="AA9" s="49"/>
      <c r="AB9" s="15"/>
      <c r="AC9" s="15"/>
      <c r="AD9" s="15"/>
      <c r="AE9" s="15"/>
    </row>
    <row r="10" spans="1:193 16371:16383" x14ac:dyDescent="0.25">
      <c r="A10" s="143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205"/>
      <c r="O10" s="47"/>
      <c r="P10" s="50"/>
      <c r="Q10" s="50"/>
      <c r="R10" s="50"/>
      <c r="S10" s="50"/>
      <c r="T10" s="51">
        <f t="shared" si="1"/>
        <v>0</v>
      </c>
      <c r="U10" s="51">
        <f t="shared" si="1"/>
        <v>0</v>
      </c>
      <c r="V10" s="51">
        <f t="shared" si="1"/>
        <v>0</v>
      </c>
      <c r="W10" s="51">
        <f t="shared" si="1"/>
        <v>0</v>
      </c>
      <c r="X10" s="51">
        <f t="shared" si="1"/>
        <v>0</v>
      </c>
      <c r="Y10" s="51">
        <f t="shared" si="2"/>
        <v>0</v>
      </c>
      <c r="Z10" s="49"/>
      <c r="AA10" s="49"/>
      <c r="AB10" s="15"/>
      <c r="AC10" s="15"/>
      <c r="AD10" s="15"/>
      <c r="AE10" s="15"/>
    </row>
    <row r="11" spans="1:193 16371:16383" x14ac:dyDescent="0.25">
      <c r="A11" s="143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205"/>
      <c r="O11" s="47"/>
      <c r="P11" s="50"/>
      <c r="Q11" s="50"/>
      <c r="R11" s="50"/>
      <c r="S11" s="50"/>
      <c r="T11" s="51">
        <f t="shared" si="1"/>
        <v>0</v>
      </c>
      <c r="U11" s="51">
        <f t="shared" si="1"/>
        <v>0</v>
      </c>
      <c r="V11" s="51">
        <f t="shared" si="1"/>
        <v>0</v>
      </c>
      <c r="W11" s="51">
        <f t="shared" si="1"/>
        <v>0</v>
      </c>
      <c r="X11" s="51">
        <f t="shared" si="1"/>
        <v>0</v>
      </c>
      <c r="Y11" s="51">
        <f t="shared" si="2"/>
        <v>0</v>
      </c>
      <c r="Z11" s="49"/>
      <c r="AA11" s="49"/>
      <c r="AB11" s="15"/>
      <c r="AC11" s="15"/>
      <c r="AD11" s="15"/>
      <c r="AE11" s="15"/>
    </row>
    <row r="12" spans="1:193 16371:16383" x14ac:dyDescent="0.25">
      <c r="A12" s="143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205"/>
      <c r="O12" s="47"/>
      <c r="P12" s="50"/>
      <c r="Q12" s="50"/>
      <c r="R12" s="50"/>
      <c r="S12" s="50"/>
      <c r="T12" s="51">
        <f t="shared" si="1"/>
        <v>0</v>
      </c>
      <c r="U12" s="51">
        <f t="shared" si="1"/>
        <v>0</v>
      </c>
      <c r="V12" s="51">
        <f t="shared" si="1"/>
        <v>0</v>
      </c>
      <c r="W12" s="51">
        <f t="shared" si="1"/>
        <v>0</v>
      </c>
      <c r="X12" s="51">
        <f t="shared" si="1"/>
        <v>0</v>
      </c>
      <c r="Y12" s="51">
        <f t="shared" si="2"/>
        <v>0</v>
      </c>
      <c r="Z12" s="49"/>
      <c r="AA12" s="49"/>
      <c r="AB12" s="15"/>
      <c r="AC12" s="15"/>
      <c r="AD12" s="15"/>
      <c r="AE12" s="15"/>
    </row>
    <row r="13" spans="1:193 16371:16383" x14ac:dyDescent="0.25">
      <c r="A13" s="143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205"/>
      <c r="O13" s="47"/>
      <c r="P13" s="50"/>
      <c r="Q13" s="50"/>
      <c r="R13" s="50"/>
      <c r="S13" s="50"/>
      <c r="T13" s="51">
        <f t="shared" si="1"/>
        <v>0</v>
      </c>
      <c r="U13" s="51">
        <f t="shared" si="1"/>
        <v>0</v>
      </c>
      <c r="V13" s="51">
        <f t="shared" si="1"/>
        <v>0</v>
      </c>
      <c r="W13" s="51">
        <f t="shared" si="1"/>
        <v>0</v>
      </c>
      <c r="X13" s="51">
        <f t="shared" si="1"/>
        <v>0</v>
      </c>
      <c r="Y13" s="51">
        <f t="shared" si="2"/>
        <v>0</v>
      </c>
      <c r="Z13" s="49"/>
      <c r="AA13" s="49"/>
      <c r="AB13" s="15"/>
      <c r="AC13" s="15"/>
      <c r="AD13" s="15"/>
      <c r="AE13" s="15"/>
    </row>
    <row r="14" spans="1:193 16371:16383" x14ac:dyDescent="0.25">
      <c r="A14" s="143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205"/>
      <c r="O14" s="47"/>
      <c r="P14" s="50"/>
      <c r="Q14" s="50"/>
      <c r="R14" s="50"/>
      <c r="S14" s="50"/>
      <c r="T14" s="51">
        <f t="shared" si="1"/>
        <v>0</v>
      </c>
      <c r="U14" s="51">
        <f t="shared" si="1"/>
        <v>0</v>
      </c>
      <c r="V14" s="51">
        <f t="shared" si="1"/>
        <v>0</v>
      </c>
      <c r="W14" s="51">
        <f t="shared" si="1"/>
        <v>0</v>
      </c>
      <c r="X14" s="51">
        <f t="shared" si="1"/>
        <v>0</v>
      </c>
      <c r="Y14" s="51">
        <f t="shared" si="2"/>
        <v>0</v>
      </c>
      <c r="Z14" s="49"/>
      <c r="AA14" s="49"/>
      <c r="AB14" s="15"/>
      <c r="AC14" s="15"/>
      <c r="AD14" s="15"/>
      <c r="AE14" s="15"/>
    </row>
    <row r="15" spans="1:193 16371:16383" x14ac:dyDescent="0.25">
      <c r="A15" s="143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205"/>
      <c r="O15" s="47"/>
      <c r="P15" s="50"/>
      <c r="Q15" s="50"/>
      <c r="R15" s="50"/>
      <c r="S15" s="50"/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2"/>
        <v>0</v>
      </c>
      <c r="Z15" s="49"/>
      <c r="AA15" s="49"/>
      <c r="AB15" s="15"/>
      <c r="AC15" s="15"/>
      <c r="AD15" s="15"/>
      <c r="AE15" s="15"/>
    </row>
    <row r="16" spans="1:193 16371:16383" x14ac:dyDescent="0.25">
      <c r="A16" s="143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205"/>
      <c r="O16" s="47"/>
      <c r="P16" s="50"/>
      <c r="Q16" s="50"/>
      <c r="R16" s="50"/>
      <c r="S16" s="50"/>
      <c r="T16" s="51">
        <f t="shared" si="1"/>
        <v>0</v>
      </c>
      <c r="U16" s="51">
        <f t="shared" si="1"/>
        <v>0</v>
      </c>
      <c r="V16" s="51">
        <f t="shared" si="1"/>
        <v>0</v>
      </c>
      <c r="W16" s="51">
        <f t="shared" si="1"/>
        <v>0</v>
      </c>
      <c r="X16" s="51">
        <f t="shared" si="1"/>
        <v>0</v>
      </c>
      <c r="Y16" s="51">
        <f t="shared" si="2"/>
        <v>0</v>
      </c>
      <c r="Z16" s="49"/>
      <c r="AA16" s="49"/>
      <c r="AB16" s="15"/>
      <c r="AC16" s="15"/>
      <c r="AD16" s="15"/>
      <c r="AE16" s="15"/>
    </row>
    <row r="17" spans="1:31" x14ac:dyDescent="0.25">
      <c r="A17" s="143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205"/>
      <c r="O17" s="47"/>
      <c r="P17" s="50"/>
      <c r="Q17" s="50"/>
      <c r="R17" s="50"/>
      <c r="S17" s="50"/>
      <c r="T17" s="51">
        <f t="shared" si="1"/>
        <v>0</v>
      </c>
      <c r="U17" s="51">
        <f t="shared" si="1"/>
        <v>0</v>
      </c>
      <c r="V17" s="51">
        <f t="shared" si="1"/>
        <v>0</v>
      </c>
      <c r="W17" s="51">
        <f t="shared" si="1"/>
        <v>0</v>
      </c>
      <c r="X17" s="51">
        <f t="shared" si="1"/>
        <v>0</v>
      </c>
      <c r="Y17" s="51">
        <f t="shared" si="2"/>
        <v>0</v>
      </c>
      <c r="Z17" s="49"/>
      <c r="AA17" s="49"/>
      <c r="AB17" s="15"/>
      <c r="AC17" s="15"/>
      <c r="AD17" s="15"/>
      <c r="AE17" s="15"/>
    </row>
    <row r="18" spans="1:31" x14ac:dyDescent="0.25">
      <c r="A18" s="143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205"/>
      <c r="O18" s="47"/>
      <c r="P18" s="50"/>
      <c r="Q18" s="50"/>
      <c r="R18" s="50"/>
      <c r="S18" s="50"/>
      <c r="T18" s="51">
        <f t="shared" si="1"/>
        <v>0</v>
      </c>
      <c r="U18" s="51">
        <f t="shared" si="1"/>
        <v>0</v>
      </c>
      <c r="V18" s="51">
        <f t="shared" si="1"/>
        <v>0</v>
      </c>
      <c r="W18" s="51">
        <f t="shared" si="1"/>
        <v>0</v>
      </c>
      <c r="X18" s="51">
        <f t="shared" si="1"/>
        <v>0</v>
      </c>
      <c r="Y18" s="51">
        <f t="shared" si="2"/>
        <v>0</v>
      </c>
      <c r="Z18" s="49"/>
      <c r="AA18" s="49"/>
      <c r="AB18" s="15"/>
      <c r="AC18" s="15"/>
      <c r="AD18" s="15"/>
      <c r="AE18" s="15"/>
    </row>
    <row r="19" spans="1:31" x14ac:dyDescent="0.25">
      <c r="A19" s="143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205"/>
      <c r="O19" s="47"/>
      <c r="P19" s="50"/>
      <c r="Q19" s="50"/>
      <c r="R19" s="50"/>
      <c r="S19" s="50"/>
      <c r="T19" s="51">
        <f t="shared" si="1"/>
        <v>0</v>
      </c>
      <c r="U19" s="51">
        <f t="shared" si="1"/>
        <v>0</v>
      </c>
      <c r="V19" s="51">
        <f t="shared" si="1"/>
        <v>0</v>
      </c>
      <c r="W19" s="51">
        <f t="shared" si="1"/>
        <v>0</v>
      </c>
      <c r="X19" s="51">
        <f t="shared" si="1"/>
        <v>0</v>
      </c>
      <c r="Y19" s="51">
        <f t="shared" si="2"/>
        <v>0</v>
      </c>
      <c r="Z19" s="49"/>
      <c r="AA19" s="49"/>
      <c r="AB19" s="15"/>
      <c r="AC19" s="15"/>
      <c r="AD19" s="15"/>
      <c r="AE19" s="15"/>
    </row>
    <row r="20" spans="1:31" x14ac:dyDescent="0.25">
      <c r="A20" s="143"/>
      <c r="B20" s="48"/>
      <c r="C20" s="48"/>
      <c r="D20" s="48"/>
      <c r="E20" s="209"/>
      <c r="F20" s="48"/>
      <c r="G20" s="48"/>
      <c r="H20" s="48"/>
      <c r="I20" s="48"/>
      <c r="J20" s="48"/>
      <c r="K20" s="48"/>
      <c r="L20" s="48"/>
      <c r="M20" s="48"/>
      <c r="N20" s="205"/>
      <c r="O20" s="47"/>
      <c r="P20" s="50"/>
      <c r="Q20" s="50"/>
      <c r="R20" s="50"/>
      <c r="S20" s="50"/>
      <c r="T20" s="51">
        <f t="shared" si="1"/>
        <v>0</v>
      </c>
      <c r="U20" s="51">
        <f t="shared" si="1"/>
        <v>0</v>
      </c>
      <c r="V20" s="51">
        <f t="shared" si="1"/>
        <v>0</v>
      </c>
      <c r="W20" s="51">
        <f t="shared" si="1"/>
        <v>0</v>
      </c>
      <c r="X20" s="51">
        <f t="shared" si="1"/>
        <v>0</v>
      </c>
      <c r="Y20" s="51">
        <f t="shared" si="2"/>
        <v>0</v>
      </c>
      <c r="Z20" s="49"/>
      <c r="AA20" s="49"/>
      <c r="AB20" s="15"/>
      <c r="AC20" s="15"/>
      <c r="AD20" s="15"/>
      <c r="AE20" s="15"/>
    </row>
    <row r="21" spans="1:31" x14ac:dyDescent="0.25">
      <c r="A21" s="143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7"/>
      <c r="P21" s="50"/>
      <c r="Q21" s="50"/>
      <c r="R21" s="50"/>
      <c r="S21" s="50"/>
      <c r="T21" s="51">
        <f t="shared" si="1"/>
        <v>0</v>
      </c>
      <c r="U21" s="51">
        <f t="shared" si="1"/>
        <v>0</v>
      </c>
      <c r="V21" s="51">
        <f t="shared" si="1"/>
        <v>0</v>
      </c>
      <c r="W21" s="51">
        <f t="shared" si="1"/>
        <v>0</v>
      </c>
      <c r="X21" s="51">
        <f t="shared" si="1"/>
        <v>0</v>
      </c>
      <c r="Y21" s="51">
        <f t="shared" si="2"/>
        <v>0</v>
      </c>
      <c r="Z21" s="49"/>
      <c r="AA21" s="49"/>
      <c r="AB21" s="15"/>
      <c r="AC21" s="15"/>
      <c r="AD21" s="15"/>
      <c r="AE21" s="15"/>
    </row>
    <row r="22" spans="1:31" x14ac:dyDescent="0.25">
      <c r="A22" s="14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7"/>
      <c r="P22" s="50"/>
      <c r="Q22" s="50"/>
      <c r="R22" s="50"/>
      <c r="S22" s="50"/>
      <c r="T22" s="51">
        <f t="shared" si="1"/>
        <v>0</v>
      </c>
      <c r="U22" s="51">
        <f t="shared" si="1"/>
        <v>0</v>
      </c>
      <c r="V22" s="51">
        <f t="shared" si="1"/>
        <v>0</v>
      </c>
      <c r="W22" s="51">
        <f t="shared" si="1"/>
        <v>0</v>
      </c>
      <c r="X22" s="51">
        <f t="shared" si="1"/>
        <v>0</v>
      </c>
      <c r="Y22" s="51">
        <f t="shared" si="2"/>
        <v>0</v>
      </c>
      <c r="Z22" s="49"/>
      <c r="AA22" s="49"/>
      <c r="AB22" s="15"/>
      <c r="AC22" s="15"/>
      <c r="AD22" s="15"/>
      <c r="AE22" s="15"/>
    </row>
    <row r="23" spans="1:31" x14ac:dyDescent="0.25">
      <c r="A23" s="143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205"/>
      <c r="O23" s="47"/>
      <c r="P23" s="50"/>
      <c r="Q23" s="50"/>
      <c r="R23" s="50"/>
      <c r="S23" s="50"/>
      <c r="T23" s="51">
        <f t="shared" si="1"/>
        <v>0</v>
      </c>
      <c r="U23" s="51">
        <f t="shared" si="1"/>
        <v>0</v>
      </c>
      <c r="V23" s="51">
        <f t="shared" si="1"/>
        <v>0</v>
      </c>
      <c r="W23" s="51">
        <f t="shared" si="1"/>
        <v>0</v>
      </c>
      <c r="X23" s="51">
        <f t="shared" si="1"/>
        <v>0</v>
      </c>
      <c r="Y23" s="51">
        <f t="shared" si="2"/>
        <v>0</v>
      </c>
      <c r="Z23" s="49"/>
      <c r="AA23" s="49"/>
      <c r="AB23" s="15"/>
      <c r="AC23" s="15"/>
      <c r="AD23" s="15"/>
      <c r="AE23" s="15"/>
    </row>
    <row r="24" spans="1:31" x14ac:dyDescent="0.25">
      <c r="A24" s="14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7"/>
      <c r="P24" s="50"/>
      <c r="Q24" s="50"/>
      <c r="R24" s="50"/>
      <c r="S24" s="50"/>
      <c r="T24" s="51">
        <f t="shared" si="1"/>
        <v>0</v>
      </c>
      <c r="U24" s="51">
        <f t="shared" si="1"/>
        <v>0</v>
      </c>
      <c r="V24" s="51">
        <f t="shared" si="1"/>
        <v>0</v>
      </c>
      <c r="W24" s="51">
        <f t="shared" si="1"/>
        <v>0</v>
      </c>
      <c r="X24" s="51">
        <f t="shared" si="1"/>
        <v>0</v>
      </c>
      <c r="Y24" s="51">
        <f t="shared" si="2"/>
        <v>0</v>
      </c>
      <c r="Z24" s="49"/>
      <c r="AA24" s="49"/>
      <c r="AB24" s="15"/>
      <c r="AC24" s="15"/>
      <c r="AD24" s="15"/>
      <c r="AE24" s="15"/>
    </row>
    <row r="25" spans="1:31" x14ac:dyDescent="0.25">
      <c r="A25" s="143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205"/>
      <c r="O25" s="47"/>
      <c r="P25" s="50"/>
      <c r="Q25" s="50"/>
      <c r="R25" s="50"/>
      <c r="S25" s="50"/>
      <c r="T25" s="51">
        <f t="shared" si="1"/>
        <v>0</v>
      </c>
      <c r="U25" s="51">
        <f t="shared" si="1"/>
        <v>0</v>
      </c>
      <c r="V25" s="51">
        <f t="shared" si="1"/>
        <v>0</v>
      </c>
      <c r="W25" s="51">
        <f t="shared" si="1"/>
        <v>0</v>
      </c>
      <c r="X25" s="51">
        <f t="shared" si="1"/>
        <v>0</v>
      </c>
      <c r="Y25" s="51">
        <f t="shared" si="2"/>
        <v>0</v>
      </c>
      <c r="Z25" s="49"/>
      <c r="AA25" s="49"/>
      <c r="AB25" s="15"/>
      <c r="AC25" s="15"/>
      <c r="AD25" s="15"/>
      <c r="AE25" s="15"/>
    </row>
    <row r="26" spans="1:31" x14ac:dyDescent="0.25">
      <c r="A26" s="14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205"/>
      <c r="O26" s="47"/>
      <c r="P26" s="50"/>
      <c r="Q26" s="50"/>
      <c r="R26" s="50"/>
      <c r="S26" s="50"/>
      <c r="T26" s="51">
        <f t="shared" si="1"/>
        <v>0</v>
      </c>
      <c r="U26" s="51">
        <f t="shared" si="1"/>
        <v>0</v>
      </c>
      <c r="V26" s="51">
        <f t="shared" si="1"/>
        <v>0</v>
      </c>
      <c r="W26" s="51">
        <f t="shared" si="1"/>
        <v>0</v>
      </c>
      <c r="X26" s="51">
        <f t="shared" si="1"/>
        <v>0</v>
      </c>
      <c r="Y26" s="51">
        <f t="shared" si="2"/>
        <v>0</v>
      </c>
      <c r="Z26" s="49"/>
      <c r="AA26" s="49"/>
      <c r="AB26" s="15"/>
      <c r="AC26" s="15"/>
      <c r="AD26" s="15"/>
      <c r="AE26" s="15"/>
    </row>
    <row r="27" spans="1:31" x14ac:dyDescent="0.25">
      <c r="A27" s="143"/>
      <c r="B27" s="48"/>
      <c r="C27" s="48"/>
      <c r="D27" s="48"/>
      <c r="E27" s="208"/>
      <c r="F27" s="48"/>
      <c r="G27" s="48"/>
      <c r="H27" s="48"/>
      <c r="I27" s="48"/>
      <c r="J27" s="48"/>
      <c r="K27" s="48"/>
      <c r="L27" s="48"/>
      <c r="M27" s="48"/>
      <c r="N27" s="205"/>
      <c r="O27" s="47"/>
      <c r="P27" s="50"/>
      <c r="Q27" s="50"/>
      <c r="R27" s="50"/>
      <c r="S27" s="50"/>
      <c r="T27" s="51">
        <f t="shared" si="1"/>
        <v>0</v>
      </c>
      <c r="U27" s="51">
        <f t="shared" si="1"/>
        <v>0</v>
      </c>
      <c r="V27" s="51">
        <f t="shared" si="1"/>
        <v>0</v>
      </c>
      <c r="W27" s="51">
        <f t="shared" si="1"/>
        <v>0</v>
      </c>
      <c r="X27" s="51">
        <f t="shared" si="1"/>
        <v>0</v>
      </c>
      <c r="Y27" s="51">
        <f t="shared" si="2"/>
        <v>0</v>
      </c>
      <c r="Z27" s="49"/>
      <c r="AA27" s="49"/>
      <c r="AB27" s="15"/>
      <c r="AC27" s="15"/>
      <c r="AD27" s="15"/>
      <c r="AE27" s="15"/>
    </row>
    <row r="28" spans="1:31" x14ac:dyDescent="0.25">
      <c r="A28" s="14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7"/>
      <c r="P28" s="50"/>
      <c r="Q28" s="50"/>
      <c r="R28" s="50"/>
      <c r="S28" s="50"/>
      <c r="T28" s="51">
        <f t="shared" ref="T28:T70" si="3">IF($N28="Pending",0,$N28*O28)</f>
        <v>0</v>
      </c>
      <c r="U28" s="51">
        <f t="shared" ref="U28:U70" si="4">IF($N28="Pending",0,$N28*P28)</f>
        <v>0</v>
      </c>
      <c r="V28" s="51">
        <f t="shared" ref="V28:V70" si="5">IF($N28="Pending",0,$N28*Q28)</f>
        <v>0</v>
      </c>
      <c r="W28" s="51">
        <f t="shared" ref="W28:W70" si="6">IF($N28="Pending",0,$N28*R28)</f>
        <v>0</v>
      </c>
      <c r="X28" s="51">
        <f t="shared" ref="X28:X70" si="7">IF($N28="Pending",0,$N28*S28)</f>
        <v>0</v>
      </c>
      <c r="Y28" s="51">
        <f t="shared" ref="Y28:Y70" si="8">SUM(T28:X28)</f>
        <v>0</v>
      </c>
      <c r="Z28" s="49"/>
      <c r="AA28" s="49"/>
      <c r="AB28" s="15"/>
      <c r="AC28" s="15"/>
      <c r="AD28" s="15"/>
      <c r="AE28" s="15"/>
    </row>
    <row r="29" spans="1:31" x14ac:dyDescent="0.25">
      <c r="A29" s="14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7"/>
      <c r="P29" s="50"/>
      <c r="Q29" s="50"/>
      <c r="R29" s="50"/>
      <c r="S29" s="50"/>
      <c r="T29" s="51">
        <f t="shared" si="3"/>
        <v>0</v>
      </c>
      <c r="U29" s="51">
        <f t="shared" si="4"/>
        <v>0</v>
      </c>
      <c r="V29" s="51">
        <f t="shared" si="5"/>
        <v>0</v>
      </c>
      <c r="W29" s="51">
        <f t="shared" si="6"/>
        <v>0</v>
      </c>
      <c r="X29" s="51">
        <f t="shared" si="7"/>
        <v>0</v>
      </c>
      <c r="Y29" s="51">
        <f t="shared" si="8"/>
        <v>0</v>
      </c>
      <c r="Z29" s="49"/>
      <c r="AA29" s="49"/>
      <c r="AB29" s="15"/>
      <c r="AC29" s="15"/>
      <c r="AD29" s="15"/>
      <c r="AE29" s="15"/>
    </row>
    <row r="30" spans="1:31" x14ac:dyDescent="0.25">
      <c r="A30" s="14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7"/>
      <c r="P30" s="50"/>
      <c r="Q30" s="50"/>
      <c r="R30" s="50"/>
      <c r="S30" s="50"/>
      <c r="T30" s="51">
        <f t="shared" si="3"/>
        <v>0</v>
      </c>
      <c r="U30" s="51">
        <f t="shared" si="4"/>
        <v>0</v>
      </c>
      <c r="V30" s="51">
        <f t="shared" si="5"/>
        <v>0</v>
      </c>
      <c r="W30" s="51">
        <f t="shared" si="6"/>
        <v>0</v>
      </c>
      <c r="X30" s="51">
        <f t="shared" si="7"/>
        <v>0</v>
      </c>
      <c r="Y30" s="51">
        <f t="shared" si="8"/>
        <v>0</v>
      </c>
      <c r="Z30" s="49"/>
      <c r="AA30" s="49"/>
      <c r="AB30" s="15"/>
      <c r="AC30" s="15"/>
      <c r="AD30" s="15"/>
      <c r="AE30" s="15"/>
    </row>
    <row r="31" spans="1:31" x14ac:dyDescent="0.25">
      <c r="A31" s="14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7"/>
      <c r="P31" s="50"/>
      <c r="Q31" s="50"/>
      <c r="R31" s="50"/>
      <c r="S31" s="50"/>
      <c r="T31" s="51">
        <f t="shared" si="3"/>
        <v>0</v>
      </c>
      <c r="U31" s="51">
        <f t="shared" si="4"/>
        <v>0</v>
      </c>
      <c r="V31" s="51">
        <f t="shared" si="5"/>
        <v>0</v>
      </c>
      <c r="W31" s="51">
        <f t="shared" si="6"/>
        <v>0</v>
      </c>
      <c r="X31" s="51">
        <f t="shared" si="7"/>
        <v>0</v>
      </c>
      <c r="Y31" s="51">
        <f t="shared" si="8"/>
        <v>0</v>
      </c>
      <c r="Z31" s="49"/>
      <c r="AA31" s="49"/>
      <c r="AB31" s="15"/>
      <c r="AC31" s="15"/>
      <c r="AD31" s="15"/>
      <c r="AE31" s="15"/>
    </row>
    <row r="32" spans="1:31" x14ac:dyDescent="0.25">
      <c r="A32" s="14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7"/>
      <c r="P32" s="50"/>
      <c r="Q32" s="50"/>
      <c r="R32" s="50"/>
      <c r="S32" s="50"/>
      <c r="T32" s="51">
        <f t="shared" si="3"/>
        <v>0</v>
      </c>
      <c r="U32" s="51">
        <f t="shared" si="4"/>
        <v>0</v>
      </c>
      <c r="V32" s="51">
        <f t="shared" si="5"/>
        <v>0</v>
      </c>
      <c r="W32" s="51">
        <f t="shared" si="6"/>
        <v>0</v>
      </c>
      <c r="X32" s="51">
        <f t="shared" si="7"/>
        <v>0</v>
      </c>
      <c r="Y32" s="51">
        <f t="shared" si="8"/>
        <v>0</v>
      </c>
      <c r="Z32" s="49"/>
      <c r="AA32" s="49"/>
      <c r="AB32" s="15"/>
      <c r="AC32" s="15"/>
      <c r="AD32" s="15"/>
      <c r="AE32" s="15"/>
    </row>
    <row r="33" spans="1:31" x14ac:dyDescent="0.25">
      <c r="A33" s="14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7"/>
      <c r="P33" s="50"/>
      <c r="Q33" s="50"/>
      <c r="R33" s="50"/>
      <c r="S33" s="50"/>
      <c r="T33" s="51">
        <f t="shared" si="3"/>
        <v>0</v>
      </c>
      <c r="U33" s="51">
        <f t="shared" si="4"/>
        <v>0</v>
      </c>
      <c r="V33" s="51">
        <f t="shared" si="5"/>
        <v>0</v>
      </c>
      <c r="W33" s="51">
        <f t="shared" si="6"/>
        <v>0</v>
      </c>
      <c r="X33" s="51">
        <f t="shared" si="7"/>
        <v>0</v>
      </c>
      <c r="Y33" s="51">
        <f t="shared" si="8"/>
        <v>0</v>
      </c>
      <c r="Z33" s="49"/>
      <c r="AA33" s="49"/>
      <c r="AB33" s="15"/>
      <c r="AC33" s="15"/>
      <c r="AD33" s="15"/>
      <c r="AE33" s="15"/>
    </row>
    <row r="34" spans="1:31" x14ac:dyDescent="0.25">
      <c r="A34" s="1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7"/>
      <c r="P34" s="50"/>
      <c r="Q34" s="50"/>
      <c r="R34" s="50"/>
      <c r="S34" s="50"/>
      <c r="T34" s="51">
        <f t="shared" si="3"/>
        <v>0</v>
      </c>
      <c r="U34" s="51">
        <f t="shared" si="4"/>
        <v>0</v>
      </c>
      <c r="V34" s="51">
        <f t="shared" si="5"/>
        <v>0</v>
      </c>
      <c r="W34" s="51">
        <f t="shared" si="6"/>
        <v>0</v>
      </c>
      <c r="X34" s="51">
        <f t="shared" si="7"/>
        <v>0</v>
      </c>
      <c r="Y34" s="51">
        <f t="shared" si="8"/>
        <v>0</v>
      </c>
      <c r="Z34" s="49"/>
      <c r="AA34" s="49"/>
      <c r="AB34" s="15"/>
      <c r="AC34" s="15"/>
      <c r="AD34" s="15"/>
      <c r="AE34" s="15"/>
    </row>
    <row r="35" spans="1:31" x14ac:dyDescent="0.25">
      <c r="A35" s="143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7"/>
      <c r="P35" s="50"/>
      <c r="Q35" s="50"/>
      <c r="R35" s="50"/>
      <c r="S35" s="50"/>
      <c r="T35" s="51">
        <f t="shared" si="3"/>
        <v>0</v>
      </c>
      <c r="U35" s="51">
        <f t="shared" si="4"/>
        <v>0</v>
      </c>
      <c r="V35" s="51">
        <f t="shared" si="5"/>
        <v>0</v>
      </c>
      <c r="W35" s="51">
        <f t="shared" si="6"/>
        <v>0</v>
      </c>
      <c r="X35" s="51">
        <f t="shared" si="7"/>
        <v>0</v>
      </c>
      <c r="Y35" s="51">
        <f t="shared" si="8"/>
        <v>0</v>
      </c>
      <c r="Z35" s="49"/>
      <c r="AA35" s="49"/>
      <c r="AB35" s="15"/>
      <c r="AC35" s="15"/>
      <c r="AD35" s="15"/>
      <c r="AE35" s="15"/>
    </row>
    <row r="36" spans="1:31" x14ac:dyDescent="0.25">
      <c r="A36" s="143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7"/>
      <c r="P36" s="50"/>
      <c r="Q36" s="50"/>
      <c r="R36" s="50"/>
      <c r="S36" s="50"/>
      <c r="T36" s="51">
        <f t="shared" si="3"/>
        <v>0</v>
      </c>
      <c r="U36" s="51">
        <f t="shared" si="4"/>
        <v>0</v>
      </c>
      <c r="V36" s="51">
        <f t="shared" si="5"/>
        <v>0</v>
      </c>
      <c r="W36" s="51">
        <f t="shared" si="6"/>
        <v>0</v>
      </c>
      <c r="X36" s="51">
        <f t="shared" si="7"/>
        <v>0</v>
      </c>
      <c r="Y36" s="51">
        <f t="shared" si="8"/>
        <v>0</v>
      </c>
      <c r="Z36" s="49"/>
      <c r="AA36" s="49"/>
      <c r="AB36" s="15"/>
      <c r="AC36" s="15"/>
      <c r="AD36" s="15"/>
      <c r="AE36" s="15"/>
    </row>
    <row r="37" spans="1:31" x14ac:dyDescent="0.25">
      <c r="A37" s="143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7"/>
      <c r="P37" s="50"/>
      <c r="Q37" s="50"/>
      <c r="R37" s="50"/>
      <c r="S37" s="50"/>
      <c r="T37" s="51">
        <f t="shared" si="3"/>
        <v>0</v>
      </c>
      <c r="U37" s="51">
        <f t="shared" si="4"/>
        <v>0</v>
      </c>
      <c r="V37" s="51">
        <f t="shared" si="5"/>
        <v>0</v>
      </c>
      <c r="W37" s="51">
        <f t="shared" si="6"/>
        <v>0</v>
      </c>
      <c r="X37" s="51">
        <f t="shared" si="7"/>
        <v>0</v>
      </c>
      <c r="Y37" s="51">
        <f t="shared" si="8"/>
        <v>0</v>
      </c>
      <c r="Z37" s="49"/>
      <c r="AA37" s="49"/>
      <c r="AB37" s="15"/>
      <c r="AC37" s="15"/>
      <c r="AD37" s="15"/>
      <c r="AE37" s="15"/>
    </row>
    <row r="38" spans="1:31" x14ac:dyDescent="0.25">
      <c r="A38" s="14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7"/>
      <c r="P38" s="50"/>
      <c r="Q38" s="50"/>
      <c r="R38" s="50"/>
      <c r="S38" s="50"/>
      <c r="T38" s="51">
        <f t="shared" si="3"/>
        <v>0</v>
      </c>
      <c r="U38" s="51">
        <f t="shared" si="4"/>
        <v>0</v>
      </c>
      <c r="V38" s="51">
        <f t="shared" si="5"/>
        <v>0</v>
      </c>
      <c r="W38" s="51">
        <f t="shared" si="6"/>
        <v>0</v>
      </c>
      <c r="X38" s="51">
        <f t="shared" si="7"/>
        <v>0</v>
      </c>
      <c r="Y38" s="51">
        <f t="shared" si="8"/>
        <v>0</v>
      </c>
      <c r="Z38" s="49"/>
      <c r="AA38" s="49"/>
      <c r="AB38" s="15"/>
      <c r="AC38" s="15"/>
      <c r="AD38" s="15"/>
      <c r="AE38" s="15"/>
    </row>
    <row r="39" spans="1:31" x14ac:dyDescent="0.25">
      <c r="A39" s="143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7"/>
      <c r="P39" s="50"/>
      <c r="Q39" s="50"/>
      <c r="R39" s="50"/>
      <c r="S39" s="50"/>
      <c r="T39" s="51">
        <f t="shared" si="3"/>
        <v>0</v>
      </c>
      <c r="U39" s="51">
        <f t="shared" si="4"/>
        <v>0</v>
      </c>
      <c r="V39" s="51">
        <f t="shared" si="5"/>
        <v>0</v>
      </c>
      <c r="W39" s="51">
        <f t="shared" si="6"/>
        <v>0</v>
      </c>
      <c r="X39" s="51">
        <f t="shared" si="7"/>
        <v>0</v>
      </c>
      <c r="Y39" s="51">
        <f t="shared" si="8"/>
        <v>0</v>
      </c>
      <c r="Z39" s="49"/>
      <c r="AA39" s="49"/>
      <c r="AB39" s="15"/>
      <c r="AC39" s="15"/>
      <c r="AD39" s="15"/>
      <c r="AE39" s="15"/>
    </row>
    <row r="40" spans="1:31" x14ac:dyDescent="0.25">
      <c r="A40" s="143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7"/>
      <c r="P40" s="50"/>
      <c r="Q40" s="50"/>
      <c r="R40" s="50"/>
      <c r="S40" s="50"/>
      <c r="T40" s="51">
        <f t="shared" si="3"/>
        <v>0</v>
      </c>
      <c r="U40" s="51">
        <f t="shared" si="4"/>
        <v>0</v>
      </c>
      <c r="V40" s="51">
        <f t="shared" si="5"/>
        <v>0</v>
      </c>
      <c r="W40" s="51">
        <f t="shared" si="6"/>
        <v>0</v>
      </c>
      <c r="X40" s="51">
        <f t="shared" si="7"/>
        <v>0</v>
      </c>
      <c r="Y40" s="51">
        <f t="shared" si="8"/>
        <v>0</v>
      </c>
      <c r="Z40" s="49"/>
      <c r="AA40" s="49"/>
      <c r="AB40" s="15"/>
      <c r="AC40" s="15"/>
      <c r="AD40" s="15"/>
      <c r="AE40" s="15"/>
    </row>
    <row r="41" spans="1:31" x14ac:dyDescent="0.25">
      <c r="A41" s="143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7"/>
      <c r="P41" s="50"/>
      <c r="Q41" s="50"/>
      <c r="R41" s="50"/>
      <c r="S41" s="50"/>
      <c r="T41" s="51">
        <f t="shared" si="3"/>
        <v>0</v>
      </c>
      <c r="U41" s="51">
        <f t="shared" si="4"/>
        <v>0</v>
      </c>
      <c r="V41" s="51">
        <f t="shared" si="5"/>
        <v>0</v>
      </c>
      <c r="W41" s="51">
        <f t="shared" si="6"/>
        <v>0</v>
      </c>
      <c r="X41" s="51">
        <f t="shared" si="7"/>
        <v>0</v>
      </c>
      <c r="Y41" s="51">
        <f t="shared" si="8"/>
        <v>0</v>
      </c>
      <c r="Z41" s="49"/>
      <c r="AA41" s="49"/>
      <c r="AB41" s="15"/>
      <c r="AC41" s="15"/>
      <c r="AD41" s="15"/>
      <c r="AE41" s="15"/>
    </row>
    <row r="42" spans="1:31" x14ac:dyDescent="0.25">
      <c r="A42" s="143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7"/>
      <c r="P42" s="50"/>
      <c r="Q42" s="50"/>
      <c r="R42" s="50"/>
      <c r="S42" s="50"/>
      <c r="T42" s="51">
        <f t="shared" si="3"/>
        <v>0</v>
      </c>
      <c r="U42" s="51">
        <f t="shared" si="4"/>
        <v>0</v>
      </c>
      <c r="V42" s="51">
        <f t="shared" si="5"/>
        <v>0</v>
      </c>
      <c r="W42" s="51">
        <f t="shared" si="6"/>
        <v>0</v>
      </c>
      <c r="X42" s="51">
        <f t="shared" si="7"/>
        <v>0</v>
      </c>
      <c r="Y42" s="51">
        <f t="shared" si="8"/>
        <v>0</v>
      </c>
      <c r="Z42" s="49"/>
      <c r="AA42" s="49"/>
      <c r="AB42" s="15"/>
      <c r="AC42" s="15"/>
      <c r="AD42" s="15"/>
      <c r="AE42" s="15"/>
    </row>
    <row r="43" spans="1:31" x14ac:dyDescent="0.25">
      <c r="A43" s="143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7"/>
      <c r="P43" s="50"/>
      <c r="Q43" s="50"/>
      <c r="R43" s="50"/>
      <c r="S43" s="50"/>
      <c r="T43" s="51">
        <f t="shared" si="3"/>
        <v>0</v>
      </c>
      <c r="U43" s="51">
        <f t="shared" si="4"/>
        <v>0</v>
      </c>
      <c r="V43" s="51">
        <f t="shared" si="5"/>
        <v>0</v>
      </c>
      <c r="W43" s="51">
        <f t="shared" si="6"/>
        <v>0</v>
      </c>
      <c r="X43" s="51">
        <f t="shared" si="7"/>
        <v>0</v>
      </c>
      <c r="Y43" s="51">
        <f t="shared" si="8"/>
        <v>0</v>
      </c>
      <c r="Z43" s="49"/>
      <c r="AA43" s="49"/>
      <c r="AB43" s="15"/>
      <c r="AC43" s="15"/>
      <c r="AD43" s="15"/>
      <c r="AE43" s="15"/>
    </row>
    <row r="44" spans="1:31" x14ac:dyDescent="0.25">
      <c r="A44" s="14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7"/>
      <c r="P44" s="50"/>
      <c r="Q44" s="50"/>
      <c r="R44" s="50"/>
      <c r="S44" s="50"/>
      <c r="T44" s="51">
        <f t="shared" si="3"/>
        <v>0</v>
      </c>
      <c r="U44" s="51">
        <f t="shared" si="4"/>
        <v>0</v>
      </c>
      <c r="V44" s="51">
        <f t="shared" si="5"/>
        <v>0</v>
      </c>
      <c r="W44" s="51">
        <f t="shared" si="6"/>
        <v>0</v>
      </c>
      <c r="X44" s="51">
        <f t="shared" si="7"/>
        <v>0</v>
      </c>
      <c r="Y44" s="51">
        <f t="shared" si="8"/>
        <v>0</v>
      </c>
      <c r="Z44" s="49"/>
      <c r="AA44" s="49"/>
      <c r="AB44" s="15"/>
      <c r="AC44" s="15"/>
      <c r="AD44" s="15"/>
      <c r="AE44" s="15"/>
    </row>
    <row r="45" spans="1:31" x14ac:dyDescent="0.25">
      <c r="A45" s="14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7"/>
      <c r="P45" s="50"/>
      <c r="Q45" s="50"/>
      <c r="R45" s="50"/>
      <c r="S45" s="50"/>
      <c r="T45" s="51">
        <f t="shared" si="3"/>
        <v>0</v>
      </c>
      <c r="U45" s="51">
        <f t="shared" si="4"/>
        <v>0</v>
      </c>
      <c r="V45" s="51">
        <f t="shared" si="5"/>
        <v>0</v>
      </c>
      <c r="W45" s="51">
        <f t="shared" si="6"/>
        <v>0</v>
      </c>
      <c r="X45" s="51">
        <f t="shared" si="7"/>
        <v>0</v>
      </c>
      <c r="Y45" s="51">
        <f t="shared" si="8"/>
        <v>0</v>
      </c>
      <c r="Z45" s="49"/>
      <c r="AA45" s="49"/>
      <c r="AB45" s="15"/>
      <c r="AC45" s="15"/>
      <c r="AD45" s="15"/>
      <c r="AE45" s="15"/>
    </row>
    <row r="46" spans="1:31" x14ac:dyDescent="0.25">
      <c r="A46" s="143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7"/>
      <c r="P46" s="50"/>
      <c r="Q46" s="50"/>
      <c r="R46" s="50"/>
      <c r="S46" s="50"/>
      <c r="T46" s="51">
        <f t="shared" si="3"/>
        <v>0</v>
      </c>
      <c r="U46" s="51">
        <f t="shared" si="4"/>
        <v>0</v>
      </c>
      <c r="V46" s="51">
        <f t="shared" si="5"/>
        <v>0</v>
      </c>
      <c r="W46" s="51">
        <f t="shared" si="6"/>
        <v>0</v>
      </c>
      <c r="X46" s="51">
        <f t="shared" si="7"/>
        <v>0</v>
      </c>
      <c r="Y46" s="51">
        <f t="shared" si="8"/>
        <v>0</v>
      </c>
      <c r="Z46" s="49"/>
      <c r="AA46" s="49"/>
      <c r="AB46" s="15"/>
      <c r="AC46" s="15"/>
      <c r="AD46" s="15"/>
      <c r="AE46" s="15"/>
    </row>
    <row r="47" spans="1:31" x14ac:dyDescent="0.25">
      <c r="A47" s="143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7"/>
      <c r="P47" s="50"/>
      <c r="Q47" s="50"/>
      <c r="R47" s="50"/>
      <c r="S47" s="50"/>
      <c r="T47" s="51">
        <f t="shared" si="3"/>
        <v>0</v>
      </c>
      <c r="U47" s="51">
        <f t="shared" si="4"/>
        <v>0</v>
      </c>
      <c r="V47" s="51">
        <f t="shared" si="5"/>
        <v>0</v>
      </c>
      <c r="W47" s="51">
        <f t="shared" si="6"/>
        <v>0</v>
      </c>
      <c r="X47" s="51">
        <f t="shared" si="7"/>
        <v>0</v>
      </c>
      <c r="Y47" s="51">
        <f t="shared" si="8"/>
        <v>0</v>
      </c>
      <c r="Z47" s="49"/>
      <c r="AA47" s="49"/>
      <c r="AB47" s="15"/>
      <c r="AC47" s="15"/>
      <c r="AD47" s="15"/>
      <c r="AE47" s="15"/>
    </row>
    <row r="48" spans="1:31" x14ac:dyDescent="0.25">
      <c r="A48" s="143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7"/>
      <c r="P48" s="50"/>
      <c r="Q48" s="50"/>
      <c r="R48" s="50"/>
      <c r="S48" s="50"/>
      <c r="T48" s="51">
        <f t="shared" si="3"/>
        <v>0</v>
      </c>
      <c r="U48" s="51">
        <f t="shared" si="4"/>
        <v>0</v>
      </c>
      <c r="V48" s="51">
        <f t="shared" si="5"/>
        <v>0</v>
      </c>
      <c r="W48" s="51">
        <f t="shared" si="6"/>
        <v>0</v>
      </c>
      <c r="X48" s="51">
        <f t="shared" si="7"/>
        <v>0</v>
      </c>
      <c r="Y48" s="51">
        <f t="shared" si="8"/>
        <v>0</v>
      </c>
      <c r="Z48" s="49"/>
      <c r="AA48" s="49"/>
      <c r="AB48" s="15"/>
      <c r="AC48" s="15"/>
      <c r="AD48" s="15"/>
      <c r="AE48" s="15"/>
    </row>
    <row r="49" spans="1:31" x14ac:dyDescent="0.25">
      <c r="A49" s="143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7"/>
      <c r="P49" s="50"/>
      <c r="Q49" s="50"/>
      <c r="R49" s="50"/>
      <c r="S49" s="50"/>
      <c r="T49" s="51">
        <f t="shared" si="3"/>
        <v>0</v>
      </c>
      <c r="U49" s="51">
        <f t="shared" si="4"/>
        <v>0</v>
      </c>
      <c r="V49" s="51">
        <f t="shared" si="5"/>
        <v>0</v>
      </c>
      <c r="W49" s="51">
        <f t="shared" si="6"/>
        <v>0</v>
      </c>
      <c r="X49" s="51">
        <f t="shared" si="7"/>
        <v>0</v>
      </c>
      <c r="Y49" s="51">
        <f t="shared" si="8"/>
        <v>0</v>
      </c>
      <c r="Z49" s="49"/>
      <c r="AA49" s="49"/>
      <c r="AB49" s="15"/>
      <c r="AC49" s="15"/>
      <c r="AD49" s="15"/>
      <c r="AE49" s="15"/>
    </row>
    <row r="50" spans="1:31" x14ac:dyDescent="0.25">
      <c r="A50" s="143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7"/>
      <c r="P50" s="50"/>
      <c r="Q50" s="50"/>
      <c r="R50" s="50"/>
      <c r="S50" s="50"/>
      <c r="T50" s="51">
        <f t="shared" si="3"/>
        <v>0</v>
      </c>
      <c r="U50" s="51">
        <f t="shared" si="4"/>
        <v>0</v>
      </c>
      <c r="V50" s="51">
        <f t="shared" si="5"/>
        <v>0</v>
      </c>
      <c r="W50" s="51">
        <f t="shared" si="6"/>
        <v>0</v>
      </c>
      <c r="X50" s="51">
        <f t="shared" si="7"/>
        <v>0</v>
      </c>
      <c r="Y50" s="51">
        <f t="shared" si="8"/>
        <v>0</v>
      </c>
      <c r="Z50" s="49"/>
      <c r="AA50" s="49"/>
      <c r="AB50" s="15"/>
      <c r="AC50" s="15"/>
      <c r="AD50" s="15"/>
      <c r="AE50" s="15"/>
    </row>
    <row r="51" spans="1:31" x14ac:dyDescent="0.25">
      <c r="A51" s="143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7"/>
      <c r="P51" s="50"/>
      <c r="Q51" s="50"/>
      <c r="R51" s="50"/>
      <c r="S51" s="50"/>
      <c r="T51" s="51">
        <f t="shared" si="3"/>
        <v>0</v>
      </c>
      <c r="U51" s="51">
        <f t="shared" si="4"/>
        <v>0</v>
      </c>
      <c r="V51" s="51">
        <f t="shared" si="5"/>
        <v>0</v>
      </c>
      <c r="W51" s="51">
        <f t="shared" si="6"/>
        <v>0</v>
      </c>
      <c r="X51" s="51">
        <f t="shared" si="7"/>
        <v>0</v>
      </c>
      <c r="Y51" s="51">
        <f t="shared" si="8"/>
        <v>0</v>
      </c>
      <c r="Z51" s="49"/>
      <c r="AA51" s="49"/>
      <c r="AB51" s="15"/>
      <c r="AC51" s="15"/>
      <c r="AD51" s="15"/>
      <c r="AE51" s="15"/>
    </row>
    <row r="52" spans="1:31" x14ac:dyDescent="0.25">
      <c r="A52" s="14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7"/>
      <c r="P52" s="50"/>
      <c r="Q52" s="50"/>
      <c r="R52" s="50"/>
      <c r="S52" s="50"/>
      <c r="T52" s="51">
        <f t="shared" si="3"/>
        <v>0</v>
      </c>
      <c r="U52" s="51">
        <f t="shared" si="4"/>
        <v>0</v>
      </c>
      <c r="V52" s="51">
        <f t="shared" si="5"/>
        <v>0</v>
      </c>
      <c r="W52" s="51">
        <f t="shared" si="6"/>
        <v>0</v>
      </c>
      <c r="X52" s="51">
        <f t="shared" si="7"/>
        <v>0</v>
      </c>
      <c r="Y52" s="51">
        <f t="shared" si="8"/>
        <v>0</v>
      </c>
      <c r="Z52" s="49"/>
      <c r="AA52" s="49"/>
      <c r="AB52" s="15"/>
      <c r="AC52" s="15"/>
      <c r="AD52" s="15"/>
      <c r="AE52" s="15"/>
    </row>
    <row r="53" spans="1:31" x14ac:dyDescent="0.25">
      <c r="A53" s="14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7"/>
      <c r="P53" s="50"/>
      <c r="Q53" s="50"/>
      <c r="R53" s="50"/>
      <c r="S53" s="50"/>
      <c r="T53" s="51">
        <f t="shared" si="3"/>
        <v>0</v>
      </c>
      <c r="U53" s="51">
        <f t="shared" si="4"/>
        <v>0</v>
      </c>
      <c r="V53" s="51">
        <f t="shared" si="5"/>
        <v>0</v>
      </c>
      <c r="W53" s="51">
        <f t="shared" si="6"/>
        <v>0</v>
      </c>
      <c r="X53" s="51">
        <f t="shared" si="7"/>
        <v>0</v>
      </c>
      <c r="Y53" s="51">
        <f t="shared" si="8"/>
        <v>0</v>
      </c>
      <c r="Z53" s="49"/>
      <c r="AA53" s="49"/>
      <c r="AB53" s="15"/>
      <c r="AC53" s="15"/>
      <c r="AD53" s="15"/>
      <c r="AE53" s="15"/>
    </row>
    <row r="54" spans="1:31" x14ac:dyDescent="0.25">
      <c r="A54" s="143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7"/>
      <c r="P54" s="50"/>
      <c r="Q54" s="50"/>
      <c r="R54" s="50"/>
      <c r="S54" s="50"/>
      <c r="T54" s="51">
        <f t="shared" si="3"/>
        <v>0</v>
      </c>
      <c r="U54" s="51">
        <f t="shared" si="4"/>
        <v>0</v>
      </c>
      <c r="V54" s="51">
        <f t="shared" si="5"/>
        <v>0</v>
      </c>
      <c r="W54" s="51">
        <f t="shared" si="6"/>
        <v>0</v>
      </c>
      <c r="X54" s="51">
        <f t="shared" si="7"/>
        <v>0</v>
      </c>
      <c r="Y54" s="51">
        <f t="shared" si="8"/>
        <v>0</v>
      </c>
      <c r="Z54" s="49"/>
      <c r="AA54" s="49"/>
      <c r="AB54" s="15"/>
      <c r="AC54" s="15"/>
      <c r="AD54" s="15"/>
      <c r="AE54" s="15"/>
    </row>
    <row r="55" spans="1:31" x14ac:dyDescent="0.25">
      <c r="A55" s="143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7"/>
      <c r="P55" s="50"/>
      <c r="Q55" s="50"/>
      <c r="R55" s="50"/>
      <c r="S55" s="50"/>
      <c r="T55" s="51">
        <f t="shared" si="3"/>
        <v>0</v>
      </c>
      <c r="U55" s="51">
        <f t="shared" si="4"/>
        <v>0</v>
      </c>
      <c r="V55" s="51">
        <f t="shared" si="5"/>
        <v>0</v>
      </c>
      <c r="W55" s="51">
        <f t="shared" si="6"/>
        <v>0</v>
      </c>
      <c r="X55" s="51">
        <f t="shared" si="7"/>
        <v>0</v>
      </c>
      <c r="Y55" s="51">
        <f t="shared" si="8"/>
        <v>0</v>
      </c>
      <c r="Z55" s="49"/>
      <c r="AA55" s="49"/>
      <c r="AB55" s="15"/>
      <c r="AC55" s="15"/>
      <c r="AD55" s="15"/>
      <c r="AE55" s="15"/>
    </row>
    <row r="56" spans="1:31" x14ac:dyDescent="0.25">
      <c r="A56" s="143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7"/>
      <c r="P56" s="50"/>
      <c r="Q56" s="50"/>
      <c r="R56" s="50"/>
      <c r="S56" s="50"/>
      <c r="T56" s="51">
        <f t="shared" si="3"/>
        <v>0</v>
      </c>
      <c r="U56" s="51">
        <f t="shared" si="4"/>
        <v>0</v>
      </c>
      <c r="V56" s="51">
        <f t="shared" si="5"/>
        <v>0</v>
      </c>
      <c r="W56" s="51">
        <f t="shared" si="6"/>
        <v>0</v>
      </c>
      <c r="X56" s="51">
        <f t="shared" si="7"/>
        <v>0</v>
      </c>
      <c r="Y56" s="51">
        <f t="shared" si="8"/>
        <v>0</v>
      </c>
      <c r="Z56" s="49"/>
      <c r="AA56" s="49"/>
      <c r="AB56" s="15"/>
      <c r="AC56" s="15"/>
      <c r="AD56" s="15"/>
      <c r="AE56" s="15"/>
    </row>
    <row r="57" spans="1:31" x14ac:dyDescent="0.25">
      <c r="A57" s="143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7"/>
      <c r="P57" s="50"/>
      <c r="Q57" s="50"/>
      <c r="R57" s="50"/>
      <c r="S57" s="50"/>
      <c r="T57" s="51">
        <f t="shared" si="3"/>
        <v>0</v>
      </c>
      <c r="U57" s="51">
        <f t="shared" si="4"/>
        <v>0</v>
      </c>
      <c r="V57" s="51">
        <f t="shared" si="5"/>
        <v>0</v>
      </c>
      <c r="W57" s="51">
        <f t="shared" si="6"/>
        <v>0</v>
      </c>
      <c r="X57" s="51">
        <f t="shared" si="7"/>
        <v>0</v>
      </c>
      <c r="Y57" s="51">
        <f t="shared" si="8"/>
        <v>0</v>
      </c>
      <c r="Z57" s="49"/>
      <c r="AA57" s="49"/>
      <c r="AB57" s="15"/>
      <c r="AC57" s="15"/>
      <c r="AD57" s="15"/>
      <c r="AE57" s="15"/>
    </row>
    <row r="58" spans="1:31" x14ac:dyDescent="0.25">
      <c r="A58" s="14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7"/>
      <c r="P58" s="50"/>
      <c r="Q58" s="50"/>
      <c r="R58" s="50"/>
      <c r="S58" s="50"/>
      <c r="T58" s="51">
        <f t="shared" si="3"/>
        <v>0</v>
      </c>
      <c r="U58" s="51">
        <f t="shared" si="4"/>
        <v>0</v>
      </c>
      <c r="V58" s="51">
        <f t="shared" si="5"/>
        <v>0</v>
      </c>
      <c r="W58" s="51">
        <f t="shared" si="6"/>
        <v>0</v>
      </c>
      <c r="X58" s="51">
        <f t="shared" si="7"/>
        <v>0</v>
      </c>
      <c r="Y58" s="51">
        <f t="shared" si="8"/>
        <v>0</v>
      </c>
      <c r="Z58" s="49"/>
      <c r="AA58" s="49"/>
      <c r="AB58" s="15"/>
      <c r="AC58" s="15"/>
      <c r="AD58" s="15"/>
      <c r="AE58" s="15"/>
    </row>
    <row r="59" spans="1:31" x14ac:dyDescent="0.25">
      <c r="A59" s="143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7"/>
      <c r="P59" s="50"/>
      <c r="Q59" s="50"/>
      <c r="R59" s="50"/>
      <c r="S59" s="50"/>
      <c r="T59" s="51">
        <f t="shared" si="3"/>
        <v>0</v>
      </c>
      <c r="U59" s="51">
        <f t="shared" si="4"/>
        <v>0</v>
      </c>
      <c r="V59" s="51">
        <f t="shared" si="5"/>
        <v>0</v>
      </c>
      <c r="W59" s="51">
        <f t="shared" si="6"/>
        <v>0</v>
      </c>
      <c r="X59" s="51">
        <f t="shared" si="7"/>
        <v>0</v>
      </c>
      <c r="Y59" s="51">
        <f t="shared" si="8"/>
        <v>0</v>
      </c>
      <c r="Z59" s="49"/>
      <c r="AA59" s="49"/>
      <c r="AB59" s="15"/>
      <c r="AC59" s="15"/>
      <c r="AD59" s="15"/>
      <c r="AE59" s="15"/>
    </row>
    <row r="60" spans="1:31" x14ac:dyDescent="0.25">
      <c r="A60" s="143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7"/>
      <c r="P60" s="50"/>
      <c r="Q60" s="50"/>
      <c r="R60" s="50"/>
      <c r="S60" s="50"/>
      <c r="T60" s="51">
        <f t="shared" si="3"/>
        <v>0</v>
      </c>
      <c r="U60" s="51">
        <f t="shared" si="4"/>
        <v>0</v>
      </c>
      <c r="V60" s="51">
        <f t="shared" si="5"/>
        <v>0</v>
      </c>
      <c r="W60" s="51">
        <f t="shared" si="6"/>
        <v>0</v>
      </c>
      <c r="X60" s="51">
        <f t="shared" si="7"/>
        <v>0</v>
      </c>
      <c r="Y60" s="51">
        <f t="shared" si="8"/>
        <v>0</v>
      </c>
      <c r="Z60" s="49"/>
      <c r="AA60" s="49"/>
      <c r="AB60" s="15"/>
      <c r="AC60" s="15"/>
      <c r="AD60" s="15"/>
      <c r="AE60" s="15"/>
    </row>
    <row r="61" spans="1:31" x14ac:dyDescent="0.25">
      <c r="A61" s="143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7"/>
      <c r="P61" s="50"/>
      <c r="Q61" s="50"/>
      <c r="R61" s="50"/>
      <c r="S61" s="50"/>
      <c r="T61" s="51">
        <f t="shared" si="3"/>
        <v>0</v>
      </c>
      <c r="U61" s="51">
        <f t="shared" si="4"/>
        <v>0</v>
      </c>
      <c r="V61" s="51">
        <f t="shared" si="5"/>
        <v>0</v>
      </c>
      <c r="W61" s="51">
        <f t="shared" si="6"/>
        <v>0</v>
      </c>
      <c r="X61" s="51">
        <f t="shared" si="7"/>
        <v>0</v>
      </c>
      <c r="Y61" s="51">
        <f t="shared" si="8"/>
        <v>0</v>
      </c>
      <c r="Z61" s="49"/>
      <c r="AA61" s="49"/>
      <c r="AB61" s="15"/>
      <c r="AC61" s="15"/>
      <c r="AD61" s="15"/>
      <c r="AE61" s="15"/>
    </row>
    <row r="62" spans="1:31" x14ac:dyDescent="0.25">
      <c r="A62" s="14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7"/>
      <c r="P62" s="50"/>
      <c r="Q62" s="50"/>
      <c r="R62" s="50"/>
      <c r="S62" s="50"/>
      <c r="T62" s="51">
        <f t="shared" si="3"/>
        <v>0</v>
      </c>
      <c r="U62" s="51">
        <f t="shared" si="4"/>
        <v>0</v>
      </c>
      <c r="V62" s="51">
        <f t="shared" si="5"/>
        <v>0</v>
      </c>
      <c r="W62" s="51">
        <f t="shared" si="6"/>
        <v>0</v>
      </c>
      <c r="X62" s="51">
        <f t="shared" si="7"/>
        <v>0</v>
      </c>
      <c r="Y62" s="51">
        <f t="shared" si="8"/>
        <v>0</v>
      </c>
      <c r="Z62" s="49"/>
      <c r="AA62" s="49"/>
      <c r="AB62" s="15"/>
      <c r="AC62" s="15"/>
      <c r="AD62" s="15"/>
      <c r="AE62" s="15"/>
    </row>
    <row r="63" spans="1:31" x14ac:dyDescent="0.25">
      <c r="A63" s="143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7"/>
      <c r="P63" s="50"/>
      <c r="Q63" s="50"/>
      <c r="R63" s="50"/>
      <c r="S63" s="50"/>
      <c r="T63" s="51">
        <f t="shared" si="3"/>
        <v>0</v>
      </c>
      <c r="U63" s="51">
        <f t="shared" si="4"/>
        <v>0</v>
      </c>
      <c r="V63" s="51">
        <f t="shared" si="5"/>
        <v>0</v>
      </c>
      <c r="W63" s="51">
        <f t="shared" si="6"/>
        <v>0</v>
      </c>
      <c r="X63" s="51">
        <f t="shared" si="7"/>
        <v>0</v>
      </c>
      <c r="Y63" s="51">
        <f t="shared" si="8"/>
        <v>0</v>
      </c>
      <c r="Z63" s="49"/>
      <c r="AA63" s="49"/>
      <c r="AB63" s="15"/>
      <c r="AC63" s="15"/>
      <c r="AD63" s="15"/>
      <c r="AE63" s="15"/>
    </row>
    <row r="64" spans="1:31" x14ac:dyDescent="0.25">
      <c r="A64" s="14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7"/>
      <c r="P64" s="50"/>
      <c r="Q64" s="50"/>
      <c r="R64" s="50"/>
      <c r="S64" s="50"/>
      <c r="T64" s="51">
        <f t="shared" si="3"/>
        <v>0</v>
      </c>
      <c r="U64" s="51">
        <f t="shared" si="4"/>
        <v>0</v>
      </c>
      <c r="V64" s="51">
        <f t="shared" si="5"/>
        <v>0</v>
      </c>
      <c r="W64" s="51">
        <f t="shared" si="6"/>
        <v>0</v>
      </c>
      <c r="X64" s="51">
        <f t="shared" si="7"/>
        <v>0</v>
      </c>
      <c r="Y64" s="51">
        <f t="shared" si="8"/>
        <v>0</v>
      </c>
      <c r="Z64" s="49"/>
      <c r="AA64" s="49"/>
      <c r="AB64" s="15"/>
      <c r="AC64" s="15"/>
      <c r="AD64" s="15"/>
      <c r="AE64" s="15"/>
    </row>
    <row r="65" spans="1:31" x14ac:dyDescent="0.25">
      <c r="A65" s="143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7"/>
      <c r="P65" s="50"/>
      <c r="Q65" s="50"/>
      <c r="R65" s="50"/>
      <c r="S65" s="50"/>
      <c r="T65" s="51">
        <f t="shared" si="3"/>
        <v>0</v>
      </c>
      <c r="U65" s="51">
        <f t="shared" si="4"/>
        <v>0</v>
      </c>
      <c r="V65" s="51">
        <f t="shared" si="5"/>
        <v>0</v>
      </c>
      <c r="W65" s="51">
        <f t="shared" si="6"/>
        <v>0</v>
      </c>
      <c r="X65" s="51">
        <f t="shared" si="7"/>
        <v>0</v>
      </c>
      <c r="Y65" s="51">
        <f t="shared" si="8"/>
        <v>0</v>
      </c>
      <c r="Z65" s="49"/>
      <c r="AA65" s="49"/>
      <c r="AB65" s="15"/>
      <c r="AC65" s="15"/>
      <c r="AD65" s="15"/>
      <c r="AE65" s="15"/>
    </row>
    <row r="66" spans="1:31" x14ac:dyDescent="0.25">
      <c r="A66" s="14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7"/>
      <c r="P66" s="50"/>
      <c r="Q66" s="50"/>
      <c r="R66" s="50"/>
      <c r="S66" s="50"/>
      <c r="T66" s="51">
        <f t="shared" si="3"/>
        <v>0</v>
      </c>
      <c r="U66" s="51">
        <f t="shared" si="4"/>
        <v>0</v>
      </c>
      <c r="V66" s="51">
        <f t="shared" si="5"/>
        <v>0</v>
      </c>
      <c r="W66" s="51">
        <f t="shared" si="6"/>
        <v>0</v>
      </c>
      <c r="X66" s="51">
        <f t="shared" si="7"/>
        <v>0</v>
      </c>
      <c r="Y66" s="51">
        <f t="shared" si="8"/>
        <v>0</v>
      </c>
      <c r="Z66" s="49"/>
      <c r="AA66" s="49"/>
      <c r="AB66" s="15"/>
      <c r="AC66" s="15"/>
      <c r="AD66" s="15"/>
      <c r="AE66" s="15"/>
    </row>
    <row r="67" spans="1:31" x14ac:dyDescent="0.25">
      <c r="A67" s="143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7"/>
      <c r="P67" s="50"/>
      <c r="Q67" s="50"/>
      <c r="R67" s="50"/>
      <c r="S67" s="50"/>
      <c r="T67" s="51">
        <f t="shared" si="3"/>
        <v>0</v>
      </c>
      <c r="U67" s="51">
        <f t="shared" si="4"/>
        <v>0</v>
      </c>
      <c r="V67" s="51">
        <f t="shared" si="5"/>
        <v>0</v>
      </c>
      <c r="W67" s="51">
        <f t="shared" si="6"/>
        <v>0</v>
      </c>
      <c r="X67" s="51">
        <f t="shared" si="7"/>
        <v>0</v>
      </c>
      <c r="Y67" s="51">
        <f t="shared" si="8"/>
        <v>0</v>
      </c>
      <c r="Z67" s="49"/>
      <c r="AA67" s="49"/>
      <c r="AB67" s="15"/>
      <c r="AC67" s="15"/>
      <c r="AD67" s="15"/>
      <c r="AE67" s="15"/>
    </row>
    <row r="68" spans="1:31" x14ac:dyDescent="0.25">
      <c r="A68" s="14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7"/>
      <c r="P68" s="50"/>
      <c r="Q68" s="50"/>
      <c r="R68" s="50"/>
      <c r="S68" s="50"/>
      <c r="T68" s="51">
        <f t="shared" si="3"/>
        <v>0</v>
      </c>
      <c r="U68" s="51">
        <f t="shared" si="4"/>
        <v>0</v>
      </c>
      <c r="V68" s="51">
        <f t="shared" si="5"/>
        <v>0</v>
      </c>
      <c r="W68" s="51">
        <f t="shared" si="6"/>
        <v>0</v>
      </c>
      <c r="X68" s="51">
        <f t="shared" si="7"/>
        <v>0</v>
      </c>
      <c r="Y68" s="51">
        <f t="shared" si="8"/>
        <v>0</v>
      </c>
      <c r="Z68" s="49"/>
      <c r="AA68" s="49"/>
      <c r="AB68" s="15"/>
      <c r="AC68" s="15"/>
      <c r="AD68" s="15"/>
      <c r="AE68" s="15"/>
    </row>
    <row r="69" spans="1:31" x14ac:dyDescent="0.25">
      <c r="A69" s="14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7"/>
      <c r="P69" s="50"/>
      <c r="Q69" s="50"/>
      <c r="R69" s="50"/>
      <c r="S69" s="50"/>
      <c r="T69" s="51">
        <f t="shared" si="3"/>
        <v>0</v>
      </c>
      <c r="U69" s="51">
        <f t="shared" si="4"/>
        <v>0</v>
      </c>
      <c r="V69" s="51">
        <f t="shared" si="5"/>
        <v>0</v>
      </c>
      <c r="W69" s="51">
        <f t="shared" si="6"/>
        <v>0</v>
      </c>
      <c r="X69" s="51">
        <f t="shared" si="7"/>
        <v>0</v>
      </c>
      <c r="Y69" s="51">
        <f t="shared" si="8"/>
        <v>0</v>
      </c>
      <c r="Z69" s="49"/>
      <c r="AA69" s="49"/>
      <c r="AB69" s="15"/>
      <c r="AC69" s="15"/>
      <c r="AD69" s="15"/>
      <c r="AE69" s="15"/>
    </row>
    <row r="70" spans="1:31" x14ac:dyDescent="0.25">
      <c r="A70" s="14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7"/>
      <c r="P70" s="50"/>
      <c r="Q70" s="50"/>
      <c r="R70" s="50"/>
      <c r="S70" s="50"/>
      <c r="T70" s="51">
        <f t="shared" si="3"/>
        <v>0</v>
      </c>
      <c r="U70" s="51">
        <f t="shared" si="4"/>
        <v>0</v>
      </c>
      <c r="V70" s="51">
        <f t="shared" si="5"/>
        <v>0</v>
      </c>
      <c r="W70" s="51">
        <f t="shared" si="6"/>
        <v>0</v>
      </c>
      <c r="X70" s="51">
        <f t="shared" si="7"/>
        <v>0</v>
      </c>
      <c r="Y70" s="51">
        <f t="shared" si="8"/>
        <v>0</v>
      </c>
      <c r="Z70" s="49"/>
      <c r="AA70" s="49"/>
      <c r="AB70" s="15"/>
      <c r="AC70" s="15"/>
      <c r="AD70" s="15"/>
      <c r="AE70" s="15"/>
    </row>
    <row r="71" spans="1:31" x14ac:dyDescent="0.25">
      <c r="A71" s="14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7"/>
      <c r="P71" s="50"/>
      <c r="Q71" s="50"/>
      <c r="R71" s="50"/>
      <c r="S71" s="50"/>
      <c r="T71" s="51">
        <f t="shared" ref="T71:T75" si="9">IF($N71="Pending",0,$N71*O71)</f>
        <v>0</v>
      </c>
      <c r="U71" s="51">
        <f t="shared" ref="U71:U75" si="10">IF($N71="Pending",0,$N71*P71)</f>
        <v>0</v>
      </c>
      <c r="V71" s="51">
        <f t="shared" ref="V71:V75" si="11">IF($N71="Pending",0,$N71*Q71)</f>
        <v>0</v>
      </c>
      <c r="W71" s="51">
        <f t="shared" ref="W71:W75" si="12">IF($N71="Pending",0,$N71*R71)</f>
        <v>0</v>
      </c>
      <c r="X71" s="51">
        <f t="shared" ref="X71:X75" si="13">IF($N71="Pending",0,$N71*S71)</f>
        <v>0</v>
      </c>
      <c r="Y71" s="51">
        <f t="shared" ref="Y71:Y75" si="14">SUM(T71:X71)</f>
        <v>0</v>
      </c>
      <c r="Z71" s="49"/>
      <c r="AA71" s="49"/>
      <c r="AB71" s="15"/>
      <c r="AC71" s="15"/>
      <c r="AD71" s="15"/>
      <c r="AE71" s="15"/>
    </row>
    <row r="72" spans="1:31" x14ac:dyDescent="0.25">
      <c r="A72" s="14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7"/>
      <c r="P72" s="50"/>
      <c r="Q72" s="50"/>
      <c r="R72" s="50"/>
      <c r="S72" s="50"/>
      <c r="T72" s="51">
        <f t="shared" si="9"/>
        <v>0</v>
      </c>
      <c r="U72" s="51">
        <f t="shared" si="10"/>
        <v>0</v>
      </c>
      <c r="V72" s="51">
        <f t="shared" si="11"/>
        <v>0</v>
      </c>
      <c r="W72" s="51">
        <f t="shared" si="12"/>
        <v>0</v>
      </c>
      <c r="X72" s="51">
        <f t="shared" si="13"/>
        <v>0</v>
      </c>
      <c r="Y72" s="51">
        <f t="shared" si="14"/>
        <v>0</v>
      </c>
      <c r="Z72" s="49"/>
      <c r="AA72" s="49"/>
      <c r="AB72" s="15"/>
      <c r="AC72" s="15"/>
      <c r="AD72" s="15"/>
      <c r="AE72" s="15"/>
    </row>
    <row r="73" spans="1:31" x14ac:dyDescent="0.25">
      <c r="A73" s="14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7"/>
      <c r="P73" s="50"/>
      <c r="Q73" s="50"/>
      <c r="R73" s="50"/>
      <c r="S73" s="50"/>
      <c r="T73" s="51">
        <f t="shared" si="9"/>
        <v>0</v>
      </c>
      <c r="U73" s="51">
        <f t="shared" si="10"/>
        <v>0</v>
      </c>
      <c r="V73" s="51">
        <f t="shared" si="11"/>
        <v>0</v>
      </c>
      <c r="W73" s="51">
        <f t="shared" si="12"/>
        <v>0</v>
      </c>
      <c r="X73" s="51">
        <f t="shared" si="13"/>
        <v>0</v>
      </c>
      <c r="Y73" s="51">
        <f t="shared" si="14"/>
        <v>0</v>
      </c>
      <c r="Z73" s="49"/>
      <c r="AA73" s="49"/>
      <c r="AB73" s="15"/>
      <c r="AC73" s="15"/>
      <c r="AD73" s="15"/>
      <c r="AE73" s="15"/>
    </row>
    <row r="74" spans="1:31" x14ac:dyDescent="0.25">
      <c r="A74" s="14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7"/>
      <c r="P74" s="50"/>
      <c r="Q74" s="50"/>
      <c r="R74" s="50"/>
      <c r="S74" s="50"/>
      <c r="T74" s="51">
        <f t="shared" si="9"/>
        <v>0</v>
      </c>
      <c r="U74" s="51">
        <f t="shared" si="10"/>
        <v>0</v>
      </c>
      <c r="V74" s="51">
        <f t="shared" si="11"/>
        <v>0</v>
      </c>
      <c r="W74" s="51">
        <f t="shared" si="12"/>
        <v>0</v>
      </c>
      <c r="X74" s="51">
        <f t="shared" si="13"/>
        <v>0</v>
      </c>
      <c r="Y74" s="51">
        <f t="shared" si="14"/>
        <v>0</v>
      </c>
      <c r="Z74" s="49"/>
      <c r="AA74" s="49"/>
      <c r="AB74" s="15"/>
      <c r="AC74" s="15"/>
      <c r="AD74" s="15"/>
      <c r="AE74" s="15"/>
    </row>
    <row r="75" spans="1:31" x14ac:dyDescent="0.25">
      <c r="A75" s="143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7"/>
      <c r="P75" s="50"/>
      <c r="Q75" s="50"/>
      <c r="R75" s="50"/>
      <c r="S75" s="50"/>
      <c r="T75" s="51">
        <f t="shared" si="9"/>
        <v>0</v>
      </c>
      <c r="U75" s="51">
        <f t="shared" si="10"/>
        <v>0</v>
      </c>
      <c r="V75" s="51">
        <f t="shared" si="11"/>
        <v>0</v>
      </c>
      <c r="W75" s="51">
        <f t="shared" si="12"/>
        <v>0</v>
      </c>
      <c r="X75" s="51">
        <f t="shared" si="13"/>
        <v>0</v>
      </c>
      <c r="Y75" s="51">
        <f t="shared" si="14"/>
        <v>0</v>
      </c>
      <c r="Z75" s="49"/>
      <c r="AA75" s="49"/>
      <c r="AB75" s="15"/>
      <c r="AC75" s="15"/>
      <c r="AD75" s="15"/>
      <c r="AE75" s="15"/>
    </row>
    <row r="76" spans="1:31" x14ac:dyDescent="0.25">
      <c r="A76" s="143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7"/>
      <c r="P76" s="50"/>
      <c r="Q76" s="50"/>
      <c r="R76" s="50"/>
      <c r="S76" s="50"/>
      <c r="T76" s="51">
        <f t="shared" ref="T76:X106" si="15">IF($N76="Pending",0,$N76*O76)</f>
        <v>0</v>
      </c>
      <c r="U76" s="51">
        <f t="shared" si="15"/>
        <v>0</v>
      </c>
      <c r="V76" s="51">
        <f t="shared" si="15"/>
        <v>0</v>
      </c>
      <c r="W76" s="51">
        <f t="shared" si="15"/>
        <v>0</v>
      </c>
      <c r="X76" s="51">
        <f t="shared" si="15"/>
        <v>0</v>
      </c>
      <c r="Y76" s="51">
        <f t="shared" ref="Y76:Y106" si="16">SUM(T76:X76)</f>
        <v>0</v>
      </c>
      <c r="Z76" s="49"/>
      <c r="AA76" s="49"/>
      <c r="AB76" s="15"/>
      <c r="AC76" s="15"/>
      <c r="AD76" s="15"/>
      <c r="AE76" s="15"/>
    </row>
    <row r="77" spans="1:31" x14ac:dyDescent="0.25">
      <c r="A77" s="143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7"/>
      <c r="P77" s="50"/>
      <c r="Q77" s="50"/>
      <c r="R77" s="50"/>
      <c r="S77" s="50"/>
      <c r="T77" s="51">
        <f t="shared" si="15"/>
        <v>0</v>
      </c>
      <c r="U77" s="51">
        <f t="shared" si="15"/>
        <v>0</v>
      </c>
      <c r="V77" s="51">
        <f t="shared" si="15"/>
        <v>0</v>
      </c>
      <c r="W77" s="51">
        <f t="shared" si="15"/>
        <v>0</v>
      </c>
      <c r="X77" s="51">
        <f t="shared" si="15"/>
        <v>0</v>
      </c>
      <c r="Y77" s="51">
        <f t="shared" si="16"/>
        <v>0</v>
      </c>
      <c r="Z77" s="49"/>
      <c r="AA77" s="49"/>
      <c r="AB77" s="15"/>
      <c r="AC77" s="15"/>
      <c r="AD77" s="15"/>
      <c r="AE77" s="15"/>
    </row>
    <row r="78" spans="1:31" x14ac:dyDescent="0.25">
      <c r="A78" s="14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7"/>
      <c r="P78" s="50"/>
      <c r="Q78" s="50"/>
      <c r="R78" s="50"/>
      <c r="S78" s="50"/>
      <c r="T78" s="51">
        <f t="shared" si="15"/>
        <v>0</v>
      </c>
      <c r="U78" s="51">
        <f t="shared" si="15"/>
        <v>0</v>
      </c>
      <c r="V78" s="51">
        <f t="shared" si="15"/>
        <v>0</v>
      </c>
      <c r="W78" s="51">
        <f t="shared" si="15"/>
        <v>0</v>
      </c>
      <c r="X78" s="51">
        <f t="shared" si="15"/>
        <v>0</v>
      </c>
      <c r="Y78" s="51">
        <f t="shared" si="16"/>
        <v>0</v>
      </c>
      <c r="Z78" s="49"/>
      <c r="AA78" s="49"/>
      <c r="AB78" s="15"/>
      <c r="AC78" s="15"/>
      <c r="AD78" s="15"/>
      <c r="AE78" s="15"/>
    </row>
    <row r="79" spans="1:31" x14ac:dyDescent="0.25">
      <c r="A79" s="143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7"/>
      <c r="P79" s="50"/>
      <c r="Q79" s="50"/>
      <c r="R79" s="50"/>
      <c r="S79" s="50"/>
      <c r="T79" s="51">
        <f t="shared" si="15"/>
        <v>0</v>
      </c>
      <c r="U79" s="51">
        <f t="shared" si="15"/>
        <v>0</v>
      </c>
      <c r="V79" s="51">
        <f t="shared" si="15"/>
        <v>0</v>
      </c>
      <c r="W79" s="51">
        <f t="shared" si="15"/>
        <v>0</v>
      </c>
      <c r="X79" s="51">
        <f t="shared" si="15"/>
        <v>0</v>
      </c>
      <c r="Y79" s="51">
        <f t="shared" si="16"/>
        <v>0</v>
      </c>
      <c r="Z79" s="49"/>
      <c r="AA79" s="49"/>
      <c r="AB79" s="15"/>
      <c r="AC79" s="15"/>
      <c r="AD79" s="15"/>
      <c r="AE79" s="15"/>
    </row>
    <row r="80" spans="1:31" x14ac:dyDescent="0.25">
      <c r="A80" s="143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7"/>
      <c r="P80" s="50"/>
      <c r="Q80" s="50"/>
      <c r="R80" s="50"/>
      <c r="S80" s="50"/>
      <c r="T80" s="51">
        <f t="shared" si="15"/>
        <v>0</v>
      </c>
      <c r="U80" s="51">
        <f t="shared" si="15"/>
        <v>0</v>
      </c>
      <c r="V80" s="51">
        <f t="shared" si="15"/>
        <v>0</v>
      </c>
      <c r="W80" s="51">
        <f t="shared" si="15"/>
        <v>0</v>
      </c>
      <c r="X80" s="51">
        <f t="shared" si="15"/>
        <v>0</v>
      </c>
      <c r="Y80" s="51">
        <f t="shared" si="16"/>
        <v>0</v>
      </c>
      <c r="Z80" s="49"/>
      <c r="AA80" s="49"/>
      <c r="AB80" s="15"/>
      <c r="AC80" s="15"/>
      <c r="AD80" s="15"/>
      <c r="AE80" s="15"/>
    </row>
    <row r="81" spans="1:31" x14ac:dyDescent="0.25">
      <c r="A81" s="143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7"/>
      <c r="P81" s="50"/>
      <c r="Q81" s="50"/>
      <c r="R81" s="50"/>
      <c r="S81" s="50"/>
      <c r="T81" s="51">
        <f t="shared" si="15"/>
        <v>0</v>
      </c>
      <c r="U81" s="51">
        <f t="shared" si="15"/>
        <v>0</v>
      </c>
      <c r="V81" s="51">
        <f t="shared" si="15"/>
        <v>0</v>
      </c>
      <c r="W81" s="51">
        <f t="shared" si="15"/>
        <v>0</v>
      </c>
      <c r="X81" s="51">
        <f t="shared" si="15"/>
        <v>0</v>
      </c>
      <c r="Y81" s="51">
        <f t="shared" si="16"/>
        <v>0</v>
      </c>
      <c r="Z81" s="49"/>
      <c r="AA81" s="49"/>
      <c r="AB81" s="15"/>
      <c r="AC81" s="15"/>
      <c r="AD81" s="15"/>
      <c r="AE81" s="15"/>
    </row>
    <row r="82" spans="1:31" x14ac:dyDescent="0.25">
      <c r="A82" s="143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7"/>
      <c r="P82" s="50"/>
      <c r="Q82" s="50"/>
      <c r="R82" s="50"/>
      <c r="S82" s="50"/>
      <c r="T82" s="51">
        <f t="shared" si="15"/>
        <v>0</v>
      </c>
      <c r="U82" s="51">
        <f t="shared" si="15"/>
        <v>0</v>
      </c>
      <c r="V82" s="51">
        <f t="shared" si="15"/>
        <v>0</v>
      </c>
      <c r="W82" s="51">
        <f t="shared" si="15"/>
        <v>0</v>
      </c>
      <c r="X82" s="51">
        <f t="shared" si="15"/>
        <v>0</v>
      </c>
      <c r="Y82" s="51">
        <f t="shared" si="16"/>
        <v>0</v>
      </c>
      <c r="Z82" s="49"/>
      <c r="AA82" s="49"/>
      <c r="AB82" s="15"/>
      <c r="AC82" s="15"/>
      <c r="AD82" s="15"/>
      <c r="AE82" s="15"/>
    </row>
    <row r="83" spans="1:31" x14ac:dyDescent="0.25">
      <c r="A83" s="143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7"/>
      <c r="P83" s="50"/>
      <c r="Q83" s="50"/>
      <c r="R83" s="50"/>
      <c r="S83" s="50"/>
      <c r="T83" s="51">
        <f t="shared" si="15"/>
        <v>0</v>
      </c>
      <c r="U83" s="51">
        <f t="shared" si="15"/>
        <v>0</v>
      </c>
      <c r="V83" s="51">
        <f t="shared" si="15"/>
        <v>0</v>
      </c>
      <c r="W83" s="51">
        <f t="shared" si="15"/>
        <v>0</v>
      </c>
      <c r="X83" s="51">
        <f t="shared" si="15"/>
        <v>0</v>
      </c>
      <c r="Y83" s="51">
        <f t="shared" si="16"/>
        <v>0</v>
      </c>
      <c r="Z83" s="49"/>
      <c r="AA83" s="49"/>
      <c r="AB83" s="15"/>
      <c r="AC83" s="15"/>
      <c r="AD83" s="15"/>
      <c r="AE83" s="15"/>
    </row>
    <row r="84" spans="1:31" x14ac:dyDescent="0.25">
      <c r="A84" s="14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7"/>
      <c r="P84" s="50"/>
      <c r="Q84" s="50"/>
      <c r="R84" s="50"/>
      <c r="S84" s="50"/>
      <c r="T84" s="51">
        <f t="shared" si="15"/>
        <v>0</v>
      </c>
      <c r="U84" s="51">
        <f t="shared" si="15"/>
        <v>0</v>
      </c>
      <c r="V84" s="51">
        <f t="shared" si="15"/>
        <v>0</v>
      </c>
      <c r="W84" s="51">
        <f t="shared" si="15"/>
        <v>0</v>
      </c>
      <c r="X84" s="51">
        <f t="shared" si="15"/>
        <v>0</v>
      </c>
      <c r="Y84" s="51">
        <f t="shared" si="16"/>
        <v>0</v>
      </c>
      <c r="Z84" s="49"/>
      <c r="AA84" s="49"/>
      <c r="AB84" s="15"/>
      <c r="AC84" s="15"/>
      <c r="AD84" s="15"/>
      <c r="AE84" s="15"/>
    </row>
    <row r="85" spans="1:31" x14ac:dyDescent="0.25">
      <c r="A85" s="143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7"/>
      <c r="P85" s="50"/>
      <c r="Q85" s="50"/>
      <c r="R85" s="50"/>
      <c r="S85" s="50"/>
      <c r="T85" s="51">
        <f t="shared" si="15"/>
        <v>0</v>
      </c>
      <c r="U85" s="51">
        <f t="shared" si="15"/>
        <v>0</v>
      </c>
      <c r="V85" s="51">
        <f t="shared" si="15"/>
        <v>0</v>
      </c>
      <c r="W85" s="51">
        <f t="shared" si="15"/>
        <v>0</v>
      </c>
      <c r="X85" s="51">
        <f t="shared" si="15"/>
        <v>0</v>
      </c>
      <c r="Y85" s="51">
        <f t="shared" si="16"/>
        <v>0</v>
      </c>
      <c r="Z85" s="49"/>
      <c r="AA85" s="49"/>
      <c r="AB85" s="15"/>
      <c r="AC85" s="15"/>
      <c r="AD85" s="15"/>
      <c r="AE85" s="15"/>
    </row>
    <row r="86" spans="1:31" x14ac:dyDescent="0.25">
      <c r="A86" s="143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7"/>
      <c r="P86" s="50"/>
      <c r="Q86" s="50"/>
      <c r="R86" s="50"/>
      <c r="S86" s="50"/>
      <c r="T86" s="51">
        <f t="shared" si="15"/>
        <v>0</v>
      </c>
      <c r="U86" s="51">
        <f t="shared" si="15"/>
        <v>0</v>
      </c>
      <c r="V86" s="51">
        <f t="shared" si="15"/>
        <v>0</v>
      </c>
      <c r="W86" s="51">
        <f t="shared" si="15"/>
        <v>0</v>
      </c>
      <c r="X86" s="51">
        <f t="shared" si="15"/>
        <v>0</v>
      </c>
      <c r="Y86" s="51">
        <f t="shared" si="16"/>
        <v>0</v>
      </c>
      <c r="Z86" s="49"/>
      <c r="AA86" s="49"/>
      <c r="AB86" s="15"/>
      <c r="AC86" s="15"/>
      <c r="AD86" s="15"/>
      <c r="AE86" s="15"/>
    </row>
    <row r="87" spans="1:31" x14ac:dyDescent="0.25">
      <c r="A87" s="143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7"/>
      <c r="P87" s="50"/>
      <c r="Q87" s="50"/>
      <c r="R87" s="50"/>
      <c r="S87" s="50"/>
      <c r="T87" s="51">
        <f t="shared" si="15"/>
        <v>0</v>
      </c>
      <c r="U87" s="51">
        <f t="shared" si="15"/>
        <v>0</v>
      </c>
      <c r="V87" s="51">
        <f t="shared" si="15"/>
        <v>0</v>
      </c>
      <c r="W87" s="51">
        <f t="shared" si="15"/>
        <v>0</v>
      </c>
      <c r="X87" s="51">
        <f t="shared" si="15"/>
        <v>0</v>
      </c>
      <c r="Y87" s="51">
        <f t="shared" si="16"/>
        <v>0</v>
      </c>
      <c r="Z87" s="49"/>
      <c r="AA87" s="49"/>
      <c r="AB87" s="15"/>
      <c r="AC87" s="15"/>
      <c r="AD87" s="15"/>
      <c r="AE87" s="15"/>
    </row>
    <row r="88" spans="1:31" x14ac:dyDescent="0.25">
      <c r="A88" s="143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7"/>
      <c r="P88" s="50"/>
      <c r="Q88" s="50"/>
      <c r="R88" s="50"/>
      <c r="S88" s="50"/>
      <c r="T88" s="51">
        <f t="shared" si="15"/>
        <v>0</v>
      </c>
      <c r="U88" s="51">
        <f t="shared" si="15"/>
        <v>0</v>
      </c>
      <c r="V88" s="51">
        <f t="shared" si="15"/>
        <v>0</v>
      </c>
      <c r="W88" s="51">
        <f t="shared" si="15"/>
        <v>0</v>
      </c>
      <c r="X88" s="51">
        <f t="shared" si="15"/>
        <v>0</v>
      </c>
      <c r="Y88" s="51">
        <f t="shared" si="16"/>
        <v>0</v>
      </c>
      <c r="Z88" s="49"/>
      <c r="AA88" s="49"/>
      <c r="AB88" s="15"/>
      <c r="AC88" s="15"/>
      <c r="AD88" s="15"/>
      <c r="AE88" s="15"/>
    </row>
    <row r="89" spans="1:31" x14ac:dyDescent="0.25">
      <c r="A89" s="143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7"/>
      <c r="P89" s="50"/>
      <c r="Q89" s="50"/>
      <c r="R89" s="50"/>
      <c r="S89" s="50"/>
      <c r="T89" s="51">
        <f t="shared" si="15"/>
        <v>0</v>
      </c>
      <c r="U89" s="51">
        <f t="shared" si="15"/>
        <v>0</v>
      </c>
      <c r="V89" s="51">
        <f t="shared" si="15"/>
        <v>0</v>
      </c>
      <c r="W89" s="51">
        <f t="shared" si="15"/>
        <v>0</v>
      </c>
      <c r="X89" s="51">
        <f t="shared" si="15"/>
        <v>0</v>
      </c>
      <c r="Y89" s="51">
        <f t="shared" si="16"/>
        <v>0</v>
      </c>
      <c r="Z89" s="49"/>
      <c r="AA89" s="49"/>
      <c r="AB89" s="15"/>
      <c r="AC89" s="15"/>
      <c r="AD89" s="15"/>
      <c r="AE89" s="15"/>
    </row>
    <row r="90" spans="1:31" x14ac:dyDescent="0.25">
      <c r="A90" s="14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7"/>
      <c r="P90" s="50"/>
      <c r="Q90" s="50"/>
      <c r="R90" s="50"/>
      <c r="S90" s="50"/>
      <c r="T90" s="51">
        <f t="shared" si="15"/>
        <v>0</v>
      </c>
      <c r="U90" s="51">
        <f t="shared" si="15"/>
        <v>0</v>
      </c>
      <c r="V90" s="51">
        <f t="shared" si="15"/>
        <v>0</v>
      </c>
      <c r="W90" s="51">
        <f t="shared" si="15"/>
        <v>0</v>
      </c>
      <c r="X90" s="51">
        <f t="shared" si="15"/>
        <v>0</v>
      </c>
      <c r="Y90" s="51">
        <f t="shared" si="16"/>
        <v>0</v>
      </c>
      <c r="Z90" s="49"/>
      <c r="AA90" s="49"/>
      <c r="AB90" s="15"/>
      <c r="AC90" s="15"/>
      <c r="AD90" s="15"/>
      <c r="AE90" s="15"/>
    </row>
    <row r="91" spans="1:31" x14ac:dyDescent="0.25">
      <c r="A91" s="14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7"/>
      <c r="P91" s="50"/>
      <c r="Q91" s="50"/>
      <c r="R91" s="50"/>
      <c r="S91" s="50"/>
      <c r="T91" s="51">
        <f t="shared" si="15"/>
        <v>0</v>
      </c>
      <c r="U91" s="51">
        <f t="shared" si="15"/>
        <v>0</v>
      </c>
      <c r="V91" s="51">
        <f t="shared" si="15"/>
        <v>0</v>
      </c>
      <c r="W91" s="51">
        <f t="shared" si="15"/>
        <v>0</v>
      </c>
      <c r="X91" s="51">
        <f t="shared" si="15"/>
        <v>0</v>
      </c>
      <c r="Y91" s="51">
        <f t="shared" si="16"/>
        <v>0</v>
      </c>
      <c r="Z91" s="49"/>
      <c r="AA91" s="49"/>
      <c r="AB91" s="15"/>
      <c r="AC91" s="15"/>
      <c r="AD91" s="15"/>
      <c r="AE91" s="15"/>
    </row>
    <row r="92" spans="1:31" x14ac:dyDescent="0.25">
      <c r="A92" s="143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7"/>
      <c r="P92" s="50"/>
      <c r="Q92" s="50"/>
      <c r="R92" s="50"/>
      <c r="S92" s="50"/>
      <c r="T92" s="51">
        <f t="shared" si="15"/>
        <v>0</v>
      </c>
      <c r="U92" s="51">
        <f t="shared" si="15"/>
        <v>0</v>
      </c>
      <c r="V92" s="51">
        <f t="shared" si="15"/>
        <v>0</v>
      </c>
      <c r="W92" s="51">
        <f t="shared" si="15"/>
        <v>0</v>
      </c>
      <c r="X92" s="51">
        <f t="shared" si="15"/>
        <v>0</v>
      </c>
      <c r="Y92" s="51">
        <f t="shared" si="16"/>
        <v>0</v>
      </c>
      <c r="Z92" s="49"/>
      <c r="AA92" s="49"/>
      <c r="AB92" s="15"/>
      <c r="AC92" s="15"/>
      <c r="AD92" s="15"/>
      <c r="AE92" s="15"/>
    </row>
    <row r="93" spans="1:31" x14ac:dyDescent="0.25">
      <c r="A93" s="14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7"/>
      <c r="P93" s="50"/>
      <c r="Q93" s="50"/>
      <c r="R93" s="50"/>
      <c r="S93" s="50"/>
      <c r="T93" s="51">
        <f t="shared" si="15"/>
        <v>0</v>
      </c>
      <c r="U93" s="51">
        <f t="shared" si="15"/>
        <v>0</v>
      </c>
      <c r="V93" s="51">
        <f t="shared" si="15"/>
        <v>0</v>
      </c>
      <c r="W93" s="51">
        <f t="shared" si="15"/>
        <v>0</v>
      </c>
      <c r="X93" s="51">
        <f t="shared" si="15"/>
        <v>0</v>
      </c>
      <c r="Y93" s="51">
        <f t="shared" si="16"/>
        <v>0</v>
      </c>
      <c r="Z93" s="49"/>
      <c r="AA93" s="49"/>
      <c r="AB93" s="15"/>
      <c r="AC93" s="15"/>
      <c r="AD93" s="15"/>
      <c r="AE93" s="15"/>
    </row>
    <row r="94" spans="1:31" x14ac:dyDescent="0.25">
      <c r="A94" s="14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7"/>
      <c r="P94" s="50"/>
      <c r="Q94" s="50"/>
      <c r="R94" s="50"/>
      <c r="S94" s="50"/>
      <c r="T94" s="51">
        <f t="shared" si="15"/>
        <v>0</v>
      </c>
      <c r="U94" s="51">
        <f t="shared" si="15"/>
        <v>0</v>
      </c>
      <c r="V94" s="51">
        <f t="shared" si="15"/>
        <v>0</v>
      </c>
      <c r="W94" s="51">
        <f t="shared" si="15"/>
        <v>0</v>
      </c>
      <c r="X94" s="51">
        <f t="shared" si="15"/>
        <v>0</v>
      </c>
      <c r="Y94" s="51">
        <f t="shared" si="16"/>
        <v>0</v>
      </c>
      <c r="Z94" s="49"/>
      <c r="AA94" s="49"/>
      <c r="AB94" s="15"/>
      <c r="AC94" s="15"/>
      <c r="AD94" s="15"/>
      <c r="AE94" s="15"/>
    </row>
    <row r="95" spans="1:31" x14ac:dyDescent="0.25">
      <c r="A95" s="143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7"/>
      <c r="P95" s="50"/>
      <c r="Q95" s="50"/>
      <c r="R95" s="50"/>
      <c r="S95" s="50"/>
      <c r="T95" s="51">
        <f t="shared" si="15"/>
        <v>0</v>
      </c>
      <c r="U95" s="51">
        <f t="shared" si="15"/>
        <v>0</v>
      </c>
      <c r="V95" s="51">
        <f t="shared" si="15"/>
        <v>0</v>
      </c>
      <c r="W95" s="51">
        <f t="shared" si="15"/>
        <v>0</v>
      </c>
      <c r="X95" s="51">
        <f t="shared" si="15"/>
        <v>0</v>
      </c>
      <c r="Y95" s="51">
        <f t="shared" si="16"/>
        <v>0</v>
      </c>
      <c r="Z95" s="49"/>
      <c r="AA95" s="49"/>
      <c r="AB95" s="15"/>
      <c r="AC95" s="15"/>
      <c r="AD95" s="15"/>
      <c r="AE95" s="15"/>
    </row>
    <row r="96" spans="1:31" x14ac:dyDescent="0.25">
      <c r="A96" s="143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7"/>
      <c r="P96" s="50"/>
      <c r="Q96" s="50"/>
      <c r="R96" s="50"/>
      <c r="S96" s="50"/>
      <c r="T96" s="51">
        <f t="shared" si="15"/>
        <v>0</v>
      </c>
      <c r="U96" s="51">
        <f t="shared" si="15"/>
        <v>0</v>
      </c>
      <c r="V96" s="51">
        <f t="shared" si="15"/>
        <v>0</v>
      </c>
      <c r="W96" s="51">
        <f t="shared" si="15"/>
        <v>0</v>
      </c>
      <c r="X96" s="51">
        <f t="shared" si="15"/>
        <v>0</v>
      </c>
      <c r="Y96" s="51">
        <f t="shared" si="16"/>
        <v>0</v>
      </c>
      <c r="Z96" s="49"/>
      <c r="AA96" s="49"/>
      <c r="AB96" s="15"/>
      <c r="AC96" s="15"/>
      <c r="AD96" s="15"/>
      <c r="AE96" s="15"/>
    </row>
    <row r="97" spans="1:31" x14ac:dyDescent="0.25">
      <c r="A97" s="14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7"/>
      <c r="P97" s="50"/>
      <c r="Q97" s="50"/>
      <c r="R97" s="50"/>
      <c r="S97" s="50"/>
      <c r="T97" s="51">
        <f t="shared" si="15"/>
        <v>0</v>
      </c>
      <c r="U97" s="51">
        <f t="shared" si="15"/>
        <v>0</v>
      </c>
      <c r="V97" s="51">
        <f t="shared" si="15"/>
        <v>0</v>
      </c>
      <c r="W97" s="51">
        <f t="shared" si="15"/>
        <v>0</v>
      </c>
      <c r="X97" s="51">
        <f t="shared" si="15"/>
        <v>0</v>
      </c>
      <c r="Y97" s="51">
        <f t="shared" si="16"/>
        <v>0</v>
      </c>
      <c r="Z97" s="49"/>
      <c r="AA97" s="49"/>
      <c r="AB97" s="15"/>
      <c r="AC97" s="15"/>
      <c r="AD97" s="15"/>
      <c r="AE97" s="15"/>
    </row>
    <row r="98" spans="1:31" x14ac:dyDescent="0.25">
      <c r="A98" s="143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7"/>
      <c r="P98" s="50"/>
      <c r="Q98" s="50"/>
      <c r="R98" s="50"/>
      <c r="S98" s="50"/>
      <c r="T98" s="51">
        <f t="shared" si="15"/>
        <v>0</v>
      </c>
      <c r="U98" s="51">
        <f t="shared" si="15"/>
        <v>0</v>
      </c>
      <c r="V98" s="51">
        <f t="shared" si="15"/>
        <v>0</v>
      </c>
      <c r="W98" s="51">
        <f t="shared" si="15"/>
        <v>0</v>
      </c>
      <c r="X98" s="51">
        <f t="shared" si="15"/>
        <v>0</v>
      </c>
      <c r="Y98" s="51">
        <f t="shared" si="16"/>
        <v>0</v>
      </c>
      <c r="Z98" s="49"/>
      <c r="AA98" s="49"/>
      <c r="AB98" s="15"/>
      <c r="AC98" s="15"/>
      <c r="AD98" s="15"/>
      <c r="AE98" s="15"/>
    </row>
    <row r="99" spans="1:31" x14ac:dyDescent="0.25">
      <c r="A99" s="143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7"/>
      <c r="P99" s="50"/>
      <c r="Q99" s="50"/>
      <c r="R99" s="50"/>
      <c r="S99" s="50"/>
      <c r="T99" s="51">
        <f t="shared" si="15"/>
        <v>0</v>
      </c>
      <c r="U99" s="51">
        <f t="shared" si="15"/>
        <v>0</v>
      </c>
      <c r="V99" s="51">
        <f t="shared" si="15"/>
        <v>0</v>
      </c>
      <c r="W99" s="51">
        <f t="shared" si="15"/>
        <v>0</v>
      </c>
      <c r="X99" s="51">
        <f t="shared" si="15"/>
        <v>0</v>
      </c>
      <c r="Y99" s="51">
        <f t="shared" si="16"/>
        <v>0</v>
      </c>
      <c r="Z99" s="49"/>
      <c r="AA99" s="49"/>
      <c r="AB99" s="15"/>
      <c r="AC99" s="15"/>
      <c r="AD99" s="15"/>
      <c r="AE99" s="15"/>
    </row>
    <row r="100" spans="1:31" x14ac:dyDescent="0.25">
      <c r="A100" s="143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7"/>
      <c r="P100" s="50"/>
      <c r="Q100" s="50"/>
      <c r="R100" s="50"/>
      <c r="S100" s="50"/>
      <c r="T100" s="51">
        <f t="shared" si="15"/>
        <v>0</v>
      </c>
      <c r="U100" s="51">
        <f t="shared" si="15"/>
        <v>0</v>
      </c>
      <c r="V100" s="51">
        <f t="shared" si="15"/>
        <v>0</v>
      </c>
      <c r="W100" s="51">
        <f t="shared" si="15"/>
        <v>0</v>
      </c>
      <c r="X100" s="51">
        <f t="shared" si="15"/>
        <v>0</v>
      </c>
      <c r="Y100" s="51">
        <f t="shared" si="16"/>
        <v>0</v>
      </c>
      <c r="Z100" s="49"/>
      <c r="AA100" s="49"/>
      <c r="AB100" s="15"/>
      <c r="AC100" s="15"/>
      <c r="AD100" s="15"/>
      <c r="AE100" s="15"/>
    </row>
    <row r="101" spans="1:31" x14ac:dyDescent="0.25">
      <c r="A101" s="143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7"/>
      <c r="P101" s="50"/>
      <c r="Q101" s="50"/>
      <c r="R101" s="50"/>
      <c r="S101" s="50"/>
      <c r="T101" s="51">
        <f t="shared" si="15"/>
        <v>0</v>
      </c>
      <c r="U101" s="51">
        <f t="shared" si="15"/>
        <v>0</v>
      </c>
      <c r="V101" s="51">
        <f t="shared" si="15"/>
        <v>0</v>
      </c>
      <c r="W101" s="51">
        <f t="shared" si="15"/>
        <v>0</v>
      </c>
      <c r="X101" s="51">
        <f t="shared" si="15"/>
        <v>0</v>
      </c>
      <c r="Y101" s="51">
        <f t="shared" si="16"/>
        <v>0</v>
      </c>
      <c r="Z101" s="49"/>
      <c r="AA101" s="49"/>
      <c r="AB101" s="15"/>
      <c r="AC101" s="15"/>
      <c r="AD101" s="15"/>
      <c r="AE101" s="15"/>
    </row>
    <row r="102" spans="1:31" x14ac:dyDescent="0.25">
      <c r="A102" s="143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7"/>
      <c r="P102" s="50"/>
      <c r="Q102" s="50"/>
      <c r="R102" s="50"/>
      <c r="S102" s="50"/>
      <c r="T102" s="51">
        <f t="shared" si="15"/>
        <v>0</v>
      </c>
      <c r="U102" s="51">
        <f t="shared" si="15"/>
        <v>0</v>
      </c>
      <c r="V102" s="51">
        <f t="shared" si="15"/>
        <v>0</v>
      </c>
      <c r="W102" s="51">
        <f t="shared" si="15"/>
        <v>0</v>
      </c>
      <c r="X102" s="51">
        <f t="shared" si="15"/>
        <v>0</v>
      </c>
      <c r="Y102" s="51">
        <f t="shared" si="16"/>
        <v>0</v>
      </c>
      <c r="Z102" s="49"/>
      <c r="AA102" s="49"/>
      <c r="AB102" s="15"/>
      <c r="AC102" s="15"/>
      <c r="AD102" s="15"/>
      <c r="AE102" s="15"/>
    </row>
    <row r="103" spans="1:31" x14ac:dyDescent="0.25">
      <c r="A103" s="14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7"/>
      <c r="P103" s="50"/>
      <c r="Q103" s="50"/>
      <c r="R103" s="50"/>
      <c r="S103" s="50"/>
      <c r="T103" s="51">
        <f t="shared" si="15"/>
        <v>0</v>
      </c>
      <c r="U103" s="51">
        <f t="shared" si="15"/>
        <v>0</v>
      </c>
      <c r="V103" s="51">
        <f t="shared" si="15"/>
        <v>0</v>
      </c>
      <c r="W103" s="51">
        <f t="shared" si="15"/>
        <v>0</v>
      </c>
      <c r="X103" s="51">
        <f t="shared" si="15"/>
        <v>0</v>
      </c>
      <c r="Y103" s="51">
        <f t="shared" si="16"/>
        <v>0</v>
      </c>
      <c r="Z103" s="49"/>
      <c r="AA103" s="49"/>
      <c r="AB103" s="15"/>
      <c r="AC103" s="15"/>
      <c r="AD103" s="15"/>
      <c r="AE103" s="15"/>
    </row>
    <row r="104" spans="1:31" x14ac:dyDescent="0.25">
      <c r="A104" s="143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7"/>
      <c r="P104" s="50"/>
      <c r="Q104" s="50"/>
      <c r="R104" s="50"/>
      <c r="S104" s="50"/>
      <c r="T104" s="51">
        <f t="shared" si="15"/>
        <v>0</v>
      </c>
      <c r="U104" s="51">
        <f t="shared" si="15"/>
        <v>0</v>
      </c>
      <c r="V104" s="51">
        <f t="shared" si="15"/>
        <v>0</v>
      </c>
      <c r="W104" s="51">
        <f t="shared" si="15"/>
        <v>0</v>
      </c>
      <c r="X104" s="51">
        <f t="shared" si="15"/>
        <v>0</v>
      </c>
      <c r="Y104" s="51">
        <f t="shared" si="16"/>
        <v>0</v>
      </c>
      <c r="Z104" s="49"/>
      <c r="AA104" s="49"/>
      <c r="AB104" s="15"/>
      <c r="AC104" s="15"/>
      <c r="AD104" s="15"/>
      <c r="AE104" s="15"/>
    </row>
    <row r="105" spans="1:31" x14ac:dyDescent="0.25">
      <c r="A105" s="143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7"/>
      <c r="P105" s="50"/>
      <c r="Q105" s="50"/>
      <c r="R105" s="50"/>
      <c r="S105" s="50"/>
      <c r="T105" s="51">
        <f t="shared" si="15"/>
        <v>0</v>
      </c>
      <c r="U105" s="51">
        <f t="shared" si="15"/>
        <v>0</v>
      </c>
      <c r="V105" s="51">
        <f t="shared" si="15"/>
        <v>0</v>
      </c>
      <c r="W105" s="51">
        <f t="shared" si="15"/>
        <v>0</v>
      </c>
      <c r="X105" s="51">
        <f t="shared" si="15"/>
        <v>0</v>
      </c>
      <c r="Y105" s="51">
        <f t="shared" si="16"/>
        <v>0</v>
      </c>
      <c r="Z105" s="49"/>
      <c r="AA105" s="49"/>
      <c r="AB105" s="15"/>
      <c r="AC105" s="15"/>
      <c r="AD105" s="15"/>
      <c r="AE105" s="15"/>
    </row>
    <row r="106" spans="1:31" x14ac:dyDescent="0.25">
      <c r="A106" s="143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7"/>
      <c r="P106" s="50"/>
      <c r="Q106" s="50"/>
      <c r="R106" s="50"/>
      <c r="S106" s="50"/>
      <c r="T106" s="51">
        <f t="shared" si="15"/>
        <v>0</v>
      </c>
      <c r="U106" s="51">
        <f t="shared" si="15"/>
        <v>0</v>
      </c>
      <c r="V106" s="51">
        <f t="shared" si="15"/>
        <v>0</v>
      </c>
      <c r="W106" s="51">
        <f t="shared" si="15"/>
        <v>0</v>
      </c>
      <c r="X106" s="51">
        <f t="shared" si="15"/>
        <v>0</v>
      </c>
      <c r="Y106" s="51">
        <f t="shared" si="16"/>
        <v>0</v>
      </c>
      <c r="Z106" s="49"/>
      <c r="AA106" s="49"/>
      <c r="AB106" s="15"/>
      <c r="AC106" s="15"/>
      <c r="AD106" s="15"/>
      <c r="AE106" s="15"/>
    </row>
    <row r="107" spans="1:31" x14ac:dyDescent="0.2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31" x14ac:dyDescent="0.25">
      <c r="A108" s="137"/>
      <c r="B108" s="137"/>
      <c r="C108" s="39"/>
      <c r="D108" s="39"/>
      <c r="E108" s="39"/>
      <c r="F108" s="39"/>
      <c r="G108" s="39"/>
      <c r="H108" s="39"/>
      <c r="I108" s="38"/>
      <c r="J108" s="38"/>
      <c r="K108" s="68"/>
      <c r="L108" s="38"/>
      <c r="M108" s="38"/>
      <c r="N108" s="38"/>
      <c r="O108" s="68"/>
      <c r="P108" s="32"/>
      <c r="Q108" s="32"/>
      <c r="R108" s="32"/>
      <c r="S108" s="69" t="s">
        <v>110</v>
      </c>
      <c r="T108" s="69">
        <f t="shared" ref="T108:Y108" si="17">SUM(T7:T106)</f>
        <v>0</v>
      </c>
      <c r="U108" s="69">
        <f t="shared" si="17"/>
        <v>279100</v>
      </c>
      <c r="V108" s="69">
        <f t="shared" si="17"/>
        <v>2500</v>
      </c>
      <c r="W108" s="69">
        <f t="shared" si="17"/>
        <v>279100</v>
      </c>
      <c r="X108" s="69">
        <f t="shared" si="17"/>
        <v>0</v>
      </c>
      <c r="Y108" s="69">
        <f t="shared" si="17"/>
        <v>560700</v>
      </c>
      <c r="Z108" s="38"/>
      <c r="AA108" s="38"/>
    </row>
    <row r="109" spans="1:31" x14ac:dyDescent="0.25">
      <c r="C109" s="39"/>
      <c r="M109" s="38"/>
    </row>
    <row r="110" spans="1:31" x14ac:dyDescent="0.25">
      <c r="T110" s="145" t="str">
        <f t="shared" ref="T110:Y110" si="18">T6</f>
        <v>Cost estimate 2024</v>
      </c>
      <c r="U110" s="145" t="str">
        <f t="shared" si="18"/>
        <v>Cost estimate 2025</v>
      </c>
      <c r="V110" s="145" t="str">
        <f t="shared" si="18"/>
        <v>Cost estimate 2026</v>
      </c>
      <c r="W110" s="145" t="str">
        <f t="shared" si="18"/>
        <v>Cost estimate 2027</v>
      </c>
      <c r="X110" s="145" t="str">
        <f t="shared" si="18"/>
        <v>Cost estimate 2028</v>
      </c>
      <c r="Y110" s="145" t="str">
        <f t="shared" si="18"/>
        <v>TotalOver5Years</v>
      </c>
      <c r="Z110" s="191">
        <f>SUM(Y111:Y133)</f>
        <v>560700</v>
      </c>
      <c r="AA110"/>
    </row>
    <row r="111" spans="1:31" x14ac:dyDescent="0.25">
      <c r="S111" s="145" t="str">
        <f>'Basic Input for Tool'!$D65</f>
        <v>Meeting</v>
      </c>
      <c r="T111" s="146">
        <f t="shared" ref="T111:Y120" si="19">SUMIF($Z$7:$Z$106,$S111,T$7:T$106)</f>
        <v>0</v>
      </c>
      <c r="U111" s="146">
        <f t="shared" si="19"/>
        <v>0</v>
      </c>
      <c r="V111" s="146">
        <f t="shared" si="19"/>
        <v>0</v>
      </c>
      <c r="W111" s="146">
        <f t="shared" si="19"/>
        <v>0</v>
      </c>
      <c r="X111" s="146">
        <f t="shared" si="19"/>
        <v>0</v>
      </c>
      <c r="Y111" s="146">
        <f t="shared" si="19"/>
        <v>0</v>
      </c>
      <c r="Z111"/>
      <c r="AA111"/>
    </row>
    <row r="112" spans="1:31" x14ac:dyDescent="0.25">
      <c r="S112" s="145" t="str">
        <f>'Basic Input for Tool'!$D66</f>
        <v>Training</v>
      </c>
      <c r="T112" s="146">
        <f t="shared" si="19"/>
        <v>0</v>
      </c>
      <c r="U112" s="146">
        <f t="shared" si="19"/>
        <v>0</v>
      </c>
      <c r="V112" s="146">
        <f t="shared" si="19"/>
        <v>0</v>
      </c>
      <c r="W112" s="146">
        <f t="shared" si="19"/>
        <v>0</v>
      </c>
      <c r="X112" s="146">
        <f t="shared" si="19"/>
        <v>0</v>
      </c>
      <c r="Y112" s="146">
        <f t="shared" si="19"/>
        <v>0</v>
      </c>
      <c r="Z112"/>
      <c r="AA112"/>
    </row>
    <row r="113" spans="1:28" x14ac:dyDescent="0.25">
      <c r="S113" s="145" t="str">
        <f>'Basic Input for Tool'!$D67</f>
        <v>Workshop</v>
      </c>
      <c r="T113" s="146">
        <f t="shared" si="19"/>
        <v>0</v>
      </c>
      <c r="U113" s="146">
        <f t="shared" si="19"/>
        <v>0</v>
      </c>
      <c r="V113" s="146">
        <f t="shared" si="19"/>
        <v>0</v>
      </c>
      <c r="W113" s="146">
        <f t="shared" si="19"/>
        <v>0</v>
      </c>
      <c r="X113" s="146">
        <f t="shared" si="19"/>
        <v>0</v>
      </c>
      <c r="Y113" s="146">
        <f t="shared" si="19"/>
        <v>0</v>
      </c>
      <c r="Z113"/>
      <c r="AA113"/>
    </row>
    <row r="114" spans="1:28" x14ac:dyDescent="0.25">
      <c r="S114" s="145" t="str">
        <f>'Basic Input for Tool'!$D68</f>
        <v>SOP development</v>
      </c>
      <c r="T114" s="146">
        <f t="shared" si="19"/>
        <v>0</v>
      </c>
      <c r="U114" s="146">
        <f t="shared" si="19"/>
        <v>0</v>
      </c>
      <c r="V114" s="146">
        <f t="shared" si="19"/>
        <v>0</v>
      </c>
      <c r="W114" s="146">
        <f t="shared" si="19"/>
        <v>0</v>
      </c>
      <c r="X114" s="146">
        <f t="shared" si="19"/>
        <v>0</v>
      </c>
      <c r="Y114" s="146">
        <f t="shared" si="19"/>
        <v>0</v>
      </c>
      <c r="Z114"/>
      <c r="AA114"/>
    </row>
    <row r="115" spans="1:28" s="37" customFormat="1" x14ac:dyDescent="0.25">
      <c r="A115" s="141"/>
      <c r="B115" s="141"/>
      <c r="C115" s="52"/>
      <c r="S115" s="145" t="str">
        <f>'Basic Input for Tool'!$D69</f>
        <v>Communication</v>
      </c>
      <c r="T115" s="146">
        <f t="shared" si="19"/>
        <v>0</v>
      </c>
      <c r="U115" s="146">
        <f t="shared" si="19"/>
        <v>0</v>
      </c>
      <c r="V115" s="146">
        <f t="shared" si="19"/>
        <v>0</v>
      </c>
      <c r="W115" s="146">
        <f t="shared" si="19"/>
        <v>0</v>
      </c>
      <c r="X115" s="146">
        <f t="shared" si="19"/>
        <v>0</v>
      </c>
      <c r="Y115" s="146">
        <f t="shared" si="19"/>
        <v>0</v>
      </c>
      <c r="Z115"/>
      <c r="AA115"/>
      <c r="AB115"/>
    </row>
    <row r="116" spans="1:28" s="37" customFormat="1" x14ac:dyDescent="0.25">
      <c r="A116" s="141"/>
      <c r="B116" s="141"/>
      <c r="C116" s="52"/>
      <c r="S116" s="145" t="str">
        <f>'Basic Input for Tool'!$D70</f>
        <v>Construction</v>
      </c>
      <c r="T116" s="146">
        <f t="shared" si="19"/>
        <v>0</v>
      </c>
      <c r="U116" s="146">
        <f t="shared" si="19"/>
        <v>0</v>
      </c>
      <c r="V116" s="146">
        <f t="shared" si="19"/>
        <v>0</v>
      </c>
      <c r="W116" s="146">
        <f t="shared" si="19"/>
        <v>0</v>
      </c>
      <c r="X116" s="146">
        <f t="shared" si="19"/>
        <v>0</v>
      </c>
      <c r="Y116" s="146">
        <f t="shared" si="19"/>
        <v>0</v>
      </c>
      <c r="Z116"/>
      <c r="AA116"/>
      <c r="AB116"/>
    </row>
    <row r="117" spans="1:28" s="37" customFormat="1" x14ac:dyDescent="0.25">
      <c r="A117" s="141"/>
      <c r="B117" s="141"/>
      <c r="C117" s="52"/>
      <c r="S117" s="145" t="str">
        <f>'Basic Input for Tool'!$D71</f>
        <v>Consultancy</v>
      </c>
      <c r="T117" s="146">
        <f t="shared" si="19"/>
        <v>0</v>
      </c>
      <c r="U117" s="146">
        <f t="shared" si="19"/>
        <v>0</v>
      </c>
      <c r="V117" s="146">
        <f t="shared" si="19"/>
        <v>0</v>
      </c>
      <c r="W117" s="146">
        <f t="shared" si="19"/>
        <v>0</v>
      </c>
      <c r="X117" s="146">
        <f t="shared" si="19"/>
        <v>0</v>
      </c>
      <c r="Y117" s="146">
        <f t="shared" si="19"/>
        <v>0</v>
      </c>
      <c r="Z117"/>
      <c r="AA117"/>
      <c r="AB117"/>
    </row>
    <row r="118" spans="1:28" s="37" customFormat="1" x14ac:dyDescent="0.25">
      <c r="A118" s="141"/>
      <c r="B118" s="141"/>
      <c r="C118" s="52"/>
      <c r="S118" s="145" t="str">
        <f>'Basic Input for Tool'!$D72</f>
        <v>Evaluation</v>
      </c>
      <c r="T118" s="146">
        <f t="shared" si="19"/>
        <v>0</v>
      </c>
      <c r="U118" s="146">
        <f t="shared" si="19"/>
        <v>0</v>
      </c>
      <c r="V118" s="146">
        <f t="shared" si="19"/>
        <v>0</v>
      </c>
      <c r="W118" s="146">
        <f t="shared" si="19"/>
        <v>0</v>
      </c>
      <c r="X118" s="146">
        <f t="shared" si="19"/>
        <v>0</v>
      </c>
      <c r="Y118" s="146">
        <f t="shared" si="19"/>
        <v>0</v>
      </c>
      <c r="Z118"/>
      <c r="AA118"/>
      <c r="AB118"/>
    </row>
    <row r="119" spans="1:28" s="37" customFormat="1" x14ac:dyDescent="0.25">
      <c r="A119" s="141"/>
      <c r="B119" s="141"/>
      <c r="C119" s="52"/>
      <c r="S119" s="145" t="str">
        <f>'Basic Input for Tool'!$D73</f>
        <v>Field visit</v>
      </c>
      <c r="T119" s="146">
        <f t="shared" si="19"/>
        <v>0</v>
      </c>
      <c r="U119" s="146">
        <f t="shared" si="19"/>
        <v>0</v>
      </c>
      <c r="V119" s="146">
        <f t="shared" si="19"/>
        <v>0</v>
      </c>
      <c r="W119" s="146">
        <f t="shared" si="19"/>
        <v>0</v>
      </c>
      <c r="X119" s="146">
        <f t="shared" si="19"/>
        <v>0</v>
      </c>
      <c r="Y119" s="146">
        <f t="shared" si="19"/>
        <v>0</v>
      </c>
      <c r="Z119"/>
      <c r="AA119"/>
      <c r="AB119"/>
    </row>
    <row r="120" spans="1:28" x14ac:dyDescent="0.25">
      <c r="S120" s="145" t="str">
        <f>'Basic Input for Tool'!$D74</f>
        <v>Human resources</v>
      </c>
      <c r="T120" s="146">
        <f t="shared" si="19"/>
        <v>0</v>
      </c>
      <c r="U120" s="146">
        <f t="shared" si="19"/>
        <v>0</v>
      </c>
      <c r="V120" s="146">
        <f t="shared" si="19"/>
        <v>0</v>
      </c>
      <c r="W120" s="146">
        <f t="shared" si="19"/>
        <v>0</v>
      </c>
      <c r="X120" s="146">
        <f t="shared" si="19"/>
        <v>0</v>
      </c>
      <c r="Y120" s="146">
        <f t="shared" si="19"/>
        <v>0</v>
      </c>
      <c r="Z120"/>
      <c r="AA120"/>
    </row>
    <row r="121" spans="1:28" x14ac:dyDescent="0.25">
      <c r="S121" s="145" t="str">
        <f>'Basic Input for Tool'!$D75</f>
        <v>Infrastructure</v>
      </c>
      <c r="T121" s="146">
        <f t="shared" ref="T121:Y133" si="20">SUMIF($Z$7:$Z$106,$S121,T$7:T$106)</f>
        <v>0</v>
      </c>
      <c r="U121" s="146">
        <f t="shared" si="20"/>
        <v>0</v>
      </c>
      <c r="V121" s="146">
        <f t="shared" si="20"/>
        <v>0</v>
      </c>
      <c r="W121" s="146">
        <f t="shared" si="20"/>
        <v>0</v>
      </c>
      <c r="X121" s="146">
        <f t="shared" si="20"/>
        <v>0</v>
      </c>
      <c r="Y121" s="146">
        <f t="shared" si="20"/>
        <v>0</v>
      </c>
      <c r="Z121"/>
      <c r="AA121"/>
    </row>
    <row r="122" spans="1:28" x14ac:dyDescent="0.25">
      <c r="S122" s="145" t="str">
        <f>'Basic Input for Tool'!$D76</f>
        <v>Document reproduction/printing</v>
      </c>
      <c r="T122" s="146">
        <f t="shared" si="20"/>
        <v>0</v>
      </c>
      <c r="U122" s="146">
        <f t="shared" si="20"/>
        <v>0</v>
      </c>
      <c r="V122" s="146">
        <f t="shared" si="20"/>
        <v>2500</v>
      </c>
      <c r="W122" s="146">
        <f t="shared" si="20"/>
        <v>0</v>
      </c>
      <c r="X122" s="146">
        <f t="shared" si="20"/>
        <v>0</v>
      </c>
      <c r="Y122" s="146">
        <f t="shared" si="20"/>
        <v>2500</v>
      </c>
      <c r="Z122"/>
      <c r="AA122"/>
    </row>
    <row r="123" spans="1:28" x14ac:dyDescent="0.25">
      <c r="S123" s="145" t="str">
        <f>'Basic Input for Tool'!$D77</f>
        <v>Procurement</v>
      </c>
      <c r="T123" s="146">
        <f t="shared" si="20"/>
        <v>0</v>
      </c>
      <c r="U123" s="146">
        <f t="shared" si="20"/>
        <v>0</v>
      </c>
      <c r="V123" s="146">
        <f t="shared" si="20"/>
        <v>0</v>
      </c>
      <c r="W123" s="146">
        <f t="shared" si="20"/>
        <v>0</v>
      </c>
      <c r="X123" s="146">
        <f t="shared" si="20"/>
        <v>0</v>
      </c>
      <c r="Y123" s="146">
        <f t="shared" si="20"/>
        <v>0</v>
      </c>
      <c r="Z123"/>
      <c r="AA123"/>
    </row>
    <row r="124" spans="1:28" x14ac:dyDescent="0.25">
      <c r="S124" s="145" t="str">
        <f>'Basic Input for Tool'!$D78</f>
        <v>Services</v>
      </c>
      <c r="T124" s="146">
        <f t="shared" si="20"/>
        <v>0</v>
      </c>
      <c r="U124" s="146">
        <f t="shared" si="20"/>
        <v>0</v>
      </c>
      <c r="V124" s="146">
        <f t="shared" si="20"/>
        <v>0</v>
      </c>
      <c r="W124" s="146">
        <f t="shared" si="20"/>
        <v>0</v>
      </c>
      <c r="X124" s="146">
        <f t="shared" si="20"/>
        <v>0</v>
      </c>
      <c r="Y124" s="146">
        <f t="shared" si="20"/>
        <v>0</v>
      </c>
      <c r="Z124"/>
      <c r="AA124"/>
    </row>
    <row r="125" spans="1:28" x14ac:dyDescent="0.25">
      <c r="S125" s="145" t="str">
        <f>'Basic Input for Tool'!$D79</f>
        <v>Simulation exercises</v>
      </c>
      <c r="T125" s="146">
        <f t="shared" si="20"/>
        <v>0</v>
      </c>
      <c r="U125" s="146">
        <f t="shared" si="20"/>
        <v>279100</v>
      </c>
      <c r="V125" s="146">
        <f t="shared" si="20"/>
        <v>0</v>
      </c>
      <c r="W125" s="146">
        <f t="shared" si="20"/>
        <v>279100</v>
      </c>
      <c r="X125" s="146">
        <f t="shared" si="20"/>
        <v>0</v>
      </c>
      <c r="Y125" s="146">
        <f t="shared" si="20"/>
        <v>558200</v>
      </c>
      <c r="Z125"/>
      <c r="AA125"/>
    </row>
    <row r="126" spans="1:28" x14ac:dyDescent="0.25">
      <c r="S126" s="145" t="str">
        <f>'Basic Input for Tool'!$D80</f>
        <v>Advocacy</v>
      </c>
      <c r="T126" s="146">
        <f t="shared" si="20"/>
        <v>0</v>
      </c>
      <c r="U126" s="146">
        <f t="shared" si="20"/>
        <v>0</v>
      </c>
      <c r="V126" s="146">
        <f t="shared" si="20"/>
        <v>0</v>
      </c>
      <c r="W126" s="146">
        <f t="shared" si="20"/>
        <v>0</v>
      </c>
      <c r="X126" s="146">
        <f t="shared" si="20"/>
        <v>0</v>
      </c>
      <c r="Y126" s="146">
        <f t="shared" si="20"/>
        <v>0</v>
      </c>
      <c r="Z126"/>
      <c r="AA126"/>
    </row>
    <row r="127" spans="1:28" x14ac:dyDescent="0.25">
      <c r="S127" s="145" t="str">
        <f>'Basic Input for Tool'!$D81</f>
        <v>Study</v>
      </c>
      <c r="T127" s="146">
        <f t="shared" si="20"/>
        <v>0</v>
      </c>
      <c r="U127" s="146">
        <f t="shared" si="20"/>
        <v>0</v>
      </c>
      <c r="V127" s="146">
        <f t="shared" si="20"/>
        <v>0</v>
      </c>
      <c r="W127" s="146">
        <f t="shared" si="20"/>
        <v>0</v>
      </c>
      <c r="X127" s="146">
        <f t="shared" si="20"/>
        <v>0</v>
      </c>
      <c r="Y127" s="146">
        <f t="shared" si="20"/>
        <v>0</v>
      </c>
      <c r="Z127"/>
      <c r="AA127"/>
    </row>
    <row r="128" spans="1:28" x14ac:dyDescent="0.25">
      <c r="S128" s="145" t="str">
        <f>'Basic Input for Tool'!$D82</f>
        <v>Campaign</v>
      </c>
      <c r="T128" s="146">
        <f t="shared" si="20"/>
        <v>0</v>
      </c>
      <c r="U128" s="146">
        <f t="shared" si="20"/>
        <v>0</v>
      </c>
      <c r="V128" s="146">
        <f t="shared" si="20"/>
        <v>0</v>
      </c>
      <c r="W128" s="146">
        <f t="shared" si="20"/>
        <v>0</v>
      </c>
      <c r="X128" s="146">
        <f t="shared" si="20"/>
        <v>0</v>
      </c>
      <c r="Y128" s="146">
        <f t="shared" si="20"/>
        <v>0</v>
      </c>
      <c r="Z128"/>
      <c r="AA128"/>
    </row>
    <row r="129" spans="1:28" x14ac:dyDescent="0.25">
      <c r="S129" s="145" t="str">
        <f>'Basic Input for Tool'!$D83</f>
        <v>Other</v>
      </c>
      <c r="T129" s="146">
        <f t="shared" si="20"/>
        <v>0</v>
      </c>
      <c r="U129" s="146">
        <f t="shared" si="20"/>
        <v>0</v>
      </c>
      <c r="V129" s="146">
        <f t="shared" si="20"/>
        <v>0</v>
      </c>
      <c r="W129" s="146">
        <f t="shared" si="20"/>
        <v>0</v>
      </c>
      <c r="X129" s="146">
        <f t="shared" si="20"/>
        <v>0</v>
      </c>
      <c r="Y129" s="146">
        <f t="shared" si="20"/>
        <v>0</v>
      </c>
      <c r="Z129"/>
      <c r="AA129"/>
    </row>
    <row r="130" spans="1:28" x14ac:dyDescent="0.25">
      <c r="S130" s="145" t="str">
        <f>'Basic Input for Tool'!$D84</f>
        <v>Other 2</v>
      </c>
      <c r="T130" s="146">
        <f t="shared" si="20"/>
        <v>0</v>
      </c>
      <c r="U130" s="146">
        <f t="shared" si="20"/>
        <v>0</v>
      </c>
      <c r="V130" s="146">
        <f t="shared" si="20"/>
        <v>0</v>
      </c>
      <c r="W130" s="146">
        <f t="shared" si="20"/>
        <v>0</v>
      </c>
      <c r="X130" s="146">
        <f t="shared" si="20"/>
        <v>0</v>
      </c>
      <c r="Y130" s="146">
        <f t="shared" si="20"/>
        <v>0</v>
      </c>
      <c r="Z130"/>
      <c r="AA130"/>
    </row>
    <row r="131" spans="1:28" x14ac:dyDescent="0.25">
      <c r="S131" s="145" t="str">
        <f>'Basic Input for Tool'!$D85</f>
        <v>Other 3</v>
      </c>
      <c r="T131" s="146">
        <f t="shared" si="20"/>
        <v>0</v>
      </c>
      <c r="U131" s="146">
        <f t="shared" si="20"/>
        <v>0</v>
      </c>
      <c r="V131" s="146">
        <f t="shared" si="20"/>
        <v>0</v>
      </c>
      <c r="W131" s="146">
        <f t="shared" si="20"/>
        <v>0</v>
      </c>
      <c r="X131" s="146">
        <f t="shared" si="20"/>
        <v>0</v>
      </c>
      <c r="Y131" s="146">
        <f t="shared" si="20"/>
        <v>0</v>
      </c>
      <c r="Z131"/>
      <c r="AA131"/>
    </row>
    <row r="132" spans="1:28" x14ac:dyDescent="0.25">
      <c r="S132" s="145" t="str">
        <f>'Basic Input for Tool'!$D86</f>
        <v>Other 4</v>
      </c>
      <c r="T132" s="146">
        <f t="shared" si="20"/>
        <v>0</v>
      </c>
      <c r="U132" s="146">
        <f t="shared" si="20"/>
        <v>0</v>
      </c>
      <c r="V132" s="146">
        <f t="shared" si="20"/>
        <v>0</v>
      </c>
      <c r="W132" s="146">
        <f t="shared" si="20"/>
        <v>0</v>
      </c>
      <c r="X132" s="146">
        <f t="shared" si="20"/>
        <v>0</v>
      </c>
      <c r="Y132" s="146">
        <f t="shared" si="20"/>
        <v>0</v>
      </c>
      <c r="Z132"/>
      <c r="AA132"/>
    </row>
    <row r="133" spans="1:28" x14ac:dyDescent="0.25">
      <c r="S133" s="145" t="str">
        <f>'Basic Input for Tool'!$D87</f>
        <v>Other 5</v>
      </c>
      <c r="T133" s="146">
        <f t="shared" si="20"/>
        <v>0</v>
      </c>
      <c r="U133" s="146">
        <f t="shared" si="20"/>
        <v>0</v>
      </c>
      <c r="V133" s="146">
        <f t="shared" si="20"/>
        <v>0</v>
      </c>
      <c r="W133" s="146">
        <f t="shared" si="20"/>
        <v>0</v>
      </c>
      <c r="X133" s="146">
        <f t="shared" si="20"/>
        <v>0</v>
      </c>
      <c r="Y133" s="146">
        <f t="shared" si="20"/>
        <v>0</v>
      </c>
      <c r="Z133"/>
      <c r="AA133"/>
    </row>
    <row r="134" spans="1:28" x14ac:dyDescent="0.25">
      <c r="S134" s="144"/>
      <c r="Z134"/>
      <c r="AA134"/>
    </row>
    <row r="135" spans="1:28" x14ac:dyDescent="0.25">
      <c r="S135" s="144"/>
      <c r="Z135"/>
      <c r="AA135"/>
    </row>
    <row r="136" spans="1:28" s="37" customFormat="1" x14ac:dyDescent="0.25">
      <c r="A136" s="141"/>
      <c r="B136" s="141"/>
      <c r="C136" s="52"/>
      <c r="T136" s="145" t="str">
        <f t="shared" ref="T136:Y136" si="21">T6</f>
        <v>Cost estimate 2024</v>
      </c>
      <c r="U136" s="145" t="str">
        <f t="shared" si="21"/>
        <v>Cost estimate 2025</v>
      </c>
      <c r="V136" s="145" t="str">
        <f t="shared" si="21"/>
        <v>Cost estimate 2026</v>
      </c>
      <c r="W136" s="145" t="str">
        <f t="shared" si="21"/>
        <v>Cost estimate 2027</v>
      </c>
      <c r="X136" s="145" t="str">
        <f t="shared" si="21"/>
        <v>Cost estimate 2028</v>
      </c>
      <c r="Y136" s="145" t="str">
        <f t="shared" si="21"/>
        <v>TotalOver5Years</v>
      </c>
      <c r="Z136" s="191">
        <f>SUM(Y137:Y146)</f>
        <v>560700</v>
      </c>
      <c r="AA136"/>
      <c r="AB136"/>
    </row>
    <row r="137" spans="1:28" s="37" customFormat="1" x14ac:dyDescent="0.25">
      <c r="A137" s="141"/>
      <c r="B137" s="141"/>
      <c r="C137" s="52"/>
      <c r="S137" s="145" t="str">
        <f>'Basic Input for Tool'!$C$65</f>
        <v>Capital</v>
      </c>
      <c r="T137" s="146">
        <f t="shared" ref="T137:Y146" si="22">SUMIF($AA$7:$AA$106,$S137,T$7:T$106)</f>
        <v>0</v>
      </c>
      <c r="U137" s="146">
        <f t="shared" si="22"/>
        <v>0</v>
      </c>
      <c r="V137" s="146">
        <f t="shared" si="22"/>
        <v>0</v>
      </c>
      <c r="W137" s="146">
        <f t="shared" si="22"/>
        <v>0</v>
      </c>
      <c r="X137" s="146">
        <f t="shared" si="22"/>
        <v>0</v>
      </c>
      <c r="Y137" s="146">
        <f t="shared" si="22"/>
        <v>0</v>
      </c>
      <c r="Z137"/>
      <c r="AA137"/>
      <c r="AB137"/>
    </row>
    <row r="138" spans="1:28" s="37" customFormat="1" x14ac:dyDescent="0.25">
      <c r="A138" s="141"/>
      <c r="B138" s="141"/>
      <c r="C138" s="52"/>
      <c r="S138" s="145" t="str">
        <f>'Basic Input for Tool'!$C$66</f>
        <v>Recurrent</v>
      </c>
      <c r="T138" s="146">
        <f t="shared" si="22"/>
        <v>0</v>
      </c>
      <c r="U138" s="146">
        <f t="shared" si="22"/>
        <v>279100</v>
      </c>
      <c r="V138" s="146">
        <f t="shared" si="22"/>
        <v>2500</v>
      </c>
      <c r="W138" s="146">
        <f t="shared" si="22"/>
        <v>279100</v>
      </c>
      <c r="X138" s="146">
        <f t="shared" si="22"/>
        <v>0</v>
      </c>
      <c r="Y138" s="146">
        <f t="shared" si="22"/>
        <v>560700</v>
      </c>
      <c r="Z138"/>
      <c r="AA138"/>
      <c r="AB138"/>
    </row>
    <row r="139" spans="1:28" s="37" customFormat="1" x14ac:dyDescent="0.25">
      <c r="A139" s="141"/>
      <c r="B139" s="141"/>
      <c r="C139" s="52"/>
      <c r="S139" s="145" t="str">
        <f>'Basic Input for Tool'!$C$67</f>
        <v>Other 1</v>
      </c>
      <c r="T139" s="146">
        <f t="shared" si="22"/>
        <v>0</v>
      </c>
      <c r="U139" s="146">
        <f t="shared" si="22"/>
        <v>0</v>
      </c>
      <c r="V139" s="146">
        <f t="shared" si="22"/>
        <v>0</v>
      </c>
      <c r="W139" s="146">
        <f t="shared" si="22"/>
        <v>0</v>
      </c>
      <c r="X139" s="146">
        <f t="shared" si="22"/>
        <v>0</v>
      </c>
      <c r="Y139" s="146">
        <f t="shared" si="22"/>
        <v>0</v>
      </c>
      <c r="Z139"/>
      <c r="AA139"/>
      <c r="AB139"/>
    </row>
    <row r="140" spans="1:28" s="37" customFormat="1" x14ac:dyDescent="0.25">
      <c r="A140" s="141"/>
      <c r="B140" s="141"/>
      <c r="C140" s="52"/>
      <c r="S140" s="145" t="str">
        <f>'Basic Input for Tool'!$C$68</f>
        <v>Other 2</v>
      </c>
      <c r="T140" s="146">
        <f t="shared" si="22"/>
        <v>0</v>
      </c>
      <c r="U140" s="146">
        <f t="shared" si="22"/>
        <v>0</v>
      </c>
      <c r="V140" s="146">
        <f t="shared" si="22"/>
        <v>0</v>
      </c>
      <c r="W140" s="146">
        <f t="shared" si="22"/>
        <v>0</v>
      </c>
      <c r="X140" s="146">
        <f t="shared" si="22"/>
        <v>0</v>
      </c>
      <c r="Y140" s="146">
        <f t="shared" si="22"/>
        <v>0</v>
      </c>
      <c r="Z140"/>
      <c r="AA140"/>
      <c r="AB140"/>
    </row>
    <row r="141" spans="1:28" s="37" customFormat="1" x14ac:dyDescent="0.25">
      <c r="A141" s="141"/>
      <c r="B141" s="141"/>
      <c r="C141" s="52"/>
      <c r="S141" s="145">
        <f>'Basic Input for Tool'!$C$69</f>
        <v>0</v>
      </c>
      <c r="T141" s="146">
        <f t="shared" si="22"/>
        <v>0</v>
      </c>
      <c r="U141" s="146">
        <f t="shared" si="22"/>
        <v>0</v>
      </c>
      <c r="V141" s="146">
        <f t="shared" si="22"/>
        <v>0</v>
      </c>
      <c r="W141" s="146">
        <f t="shared" si="22"/>
        <v>0</v>
      </c>
      <c r="X141" s="146">
        <f t="shared" si="22"/>
        <v>0</v>
      </c>
      <c r="Y141" s="146">
        <f t="shared" si="22"/>
        <v>0</v>
      </c>
      <c r="Z141"/>
      <c r="AA141"/>
      <c r="AB141"/>
    </row>
    <row r="142" spans="1:28" s="37" customFormat="1" x14ac:dyDescent="0.25">
      <c r="A142" s="141"/>
      <c r="B142" s="141"/>
      <c r="C142" s="52"/>
      <c r="S142" s="145">
        <f>'Basic Input for Tool'!$C$70</f>
        <v>0</v>
      </c>
      <c r="T142" s="146">
        <f t="shared" si="22"/>
        <v>0</v>
      </c>
      <c r="U142" s="146">
        <f t="shared" si="22"/>
        <v>0</v>
      </c>
      <c r="V142" s="146">
        <f t="shared" si="22"/>
        <v>0</v>
      </c>
      <c r="W142" s="146">
        <f t="shared" si="22"/>
        <v>0</v>
      </c>
      <c r="X142" s="146">
        <f t="shared" si="22"/>
        <v>0</v>
      </c>
      <c r="Y142" s="146">
        <f t="shared" si="22"/>
        <v>0</v>
      </c>
      <c r="Z142"/>
      <c r="AA142"/>
      <c r="AB142"/>
    </row>
    <row r="143" spans="1:28" s="37" customFormat="1" x14ac:dyDescent="0.25">
      <c r="A143" s="141"/>
      <c r="B143" s="141"/>
      <c r="C143" s="52"/>
      <c r="S143" s="145">
        <f>'Basic Input for Tool'!$C$71</f>
        <v>0</v>
      </c>
      <c r="T143" s="146">
        <f t="shared" si="22"/>
        <v>0</v>
      </c>
      <c r="U143" s="146">
        <f t="shared" si="22"/>
        <v>0</v>
      </c>
      <c r="V143" s="146">
        <f t="shared" si="22"/>
        <v>0</v>
      </c>
      <c r="W143" s="146">
        <f t="shared" si="22"/>
        <v>0</v>
      </c>
      <c r="X143" s="146">
        <f t="shared" si="22"/>
        <v>0</v>
      </c>
      <c r="Y143" s="146">
        <f t="shared" si="22"/>
        <v>0</v>
      </c>
      <c r="Z143"/>
      <c r="AA143"/>
      <c r="AB143"/>
    </row>
    <row r="144" spans="1:28" s="37" customFormat="1" x14ac:dyDescent="0.25">
      <c r="A144" s="141"/>
      <c r="B144" s="141"/>
      <c r="C144" s="52"/>
      <c r="S144" s="145">
        <f>'Basic Input for Tool'!$C$72</f>
        <v>0</v>
      </c>
      <c r="T144" s="146">
        <f t="shared" si="22"/>
        <v>0</v>
      </c>
      <c r="U144" s="146">
        <f t="shared" si="22"/>
        <v>0</v>
      </c>
      <c r="V144" s="146">
        <f t="shared" si="22"/>
        <v>0</v>
      </c>
      <c r="W144" s="146">
        <f t="shared" si="22"/>
        <v>0</v>
      </c>
      <c r="X144" s="146">
        <f t="shared" si="22"/>
        <v>0</v>
      </c>
      <c r="Y144" s="146">
        <f t="shared" si="22"/>
        <v>0</v>
      </c>
      <c r="Z144"/>
      <c r="AA144"/>
      <c r="AB144"/>
    </row>
    <row r="145" spans="1:28" s="37" customFormat="1" x14ac:dyDescent="0.25">
      <c r="A145" s="141"/>
      <c r="B145" s="141"/>
      <c r="C145" s="52"/>
      <c r="S145" s="145">
        <f>'Basic Input for Tool'!$C$73</f>
        <v>0</v>
      </c>
      <c r="T145" s="146">
        <f t="shared" si="22"/>
        <v>0</v>
      </c>
      <c r="U145" s="146">
        <f t="shared" si="22"/>
        <v>0</v>
      </c>
      <c r="V145" s="146">
        <f t="shared" si="22"/>
        <v>0</v>
      </c>
      <c r="W145" s="146">
        <f t="shared" si="22"/>
        <v>0</v>
      </c>
      <c r="X145" s="146">
        <f t="shared" si="22"/>
        <v>0</v>
      </c>
      <c r="Y145" s="146">
        <f t="shared" si="22"/>
        <v>0</v>
      </c>
      <c r="Z145"/>
      <c r="AA145"/>
      <c r="AB145"/>
    </row>
    <row r="146" spans="1:28" x14ac:dyDescent="0.25">
      <c r="S146" s="145">
        <f>'Basic Input for Tool'!$C$74</f>
        <v>0</v>
      </c>
      <c r="T146" s="146">
        <f t="shared" si="22"/>
        <v>0</v>
      </c>
      <c r="U146" s="146">
        <f t="shared" si="22"/>
        <v>0</v>
      </c>
      <c r="V146" s="146">
        <f t="shared" si="22"/>
        <v>0</v>
      </c>
      <c r="W146" s="146">
        <f t="shared" si="22"/>
        <v>0</v>
      </c>
      <c r="X146" s="146">
        <f t="shared" si="22"/>
        <v>0</v>
      </c>
      <c r="Y146" s="146">
        <f t="shared" si="22"/>
        <v>0</v>
      </c>
      <c r="Z146"/>
      <c r="AA146"/>
    </row>
    <row r="147" spans="1:28" x14ac:dyDescent="0.25">
      <c r="S147" s="144"/>
      <c r="Z147"/>
      <c r="AA147"/>
    </row>
    <row r="148" spans="1:28" x14ac:dyDescent="0.25">
      <c r="S148" s="144"/>
      <c r="Z148"/>
      <c r="AA148"/>
    </row>
    <row r="149" spans="1:28" s="37" customFormat="1" x14ac:dyDescent="0.25">
      <c r="A149" s="141"/>
      <c r="B149" s="141"/>
      <c r="C149" s="52"/>
      <c r="T149" s="145" t="str">
        <f t="shared" ref="T149:Y149" si="23">T6</f>
        <v>Cost estimate 2024</v>
      </c>
      <c r="U149" s="145" t="str">
        <f t="shared" si="23"/>
        <v>Cost estimate 2025</v>
      </c>
      <c r="V149" s="145" t="str">
        <f t="shared" si="23"/>
        <v>Cost estimate 2026</v>
      </c>
      <c r="W149" s="145" t="str">
        <f t="shared" si="23"/>
        <v>Cost estimate 2027</v>
      </c>
      <c r="X149" s="145" t="str">
        <f t="shared" si="23"/>
        <v>Cost estimate 2028</v>
      </c>
      <c r="Y149" s="145" t="str">
        <f t="shared" si="23"/>
        <v>TotalOver5Years</v>
      </c>
      <c r="Z149" s="191">
        <f>SUM(Y150:Y153)</f>
        <v>560700</v>
      </c>
      <c r="AA149"/>
      <c r="AB149"/>
    </row>
    <row r="150" spans="1:28" s="37" customFormat="1" x14ac:dyDescent="0.25">
      <c r="A150" s="141"/>
      <c r="B150" s="141"/>
      <c r="C150" s="52"/>
      <c r="S150" s="145" t="str">
        <f>'Basic Input for Tool'!$B$65</f>
        <v>National</v>
      </c>
      <c r="T150" s="146">
        <f t="shared" ref="T150:Y153" si="24">SUMIF($H$7:$H$106,$S150,T$7:T$106)</f>
        <v>0</v>
      </c>
      <c r="U150" s="146">
        <f t="shared" si="24"/>
        <v>279100</v>
      </c>
      <c r="V150" s="146">
        <f t="shared" si="24"/>
        <v>2500</v>
      </c>
      <c r="W150" s="146">
        <f t="shared" si="24"/>
        <v>279100</v>
      </c>
      <c r="X150" s="146">
        <f t="shared" si="24"/>
        <v>0</v>
      </c>
      <c r="Y150" s="146">
        <f t="shared" si="24"/>
        <v>560700</v>
      </c>
      <c r="Z150"/>
      <c r="AA150"/>
      <c r="AB150"/>
    </row>
    <row r="151" spans="1:28" s="37" customFormat="1" x14ac:dyDescent="0.25">
      <c r="A151" s="141"/>
      <c r="B151" s="141"/>
      <c r="C151" s="52"/>
      <c r="S151" s="145" t="str">
        <f>'Basic Input for Tool'!$B$66</f>
        <v>Central</v>
      </c>
      <c r="T151" s="146">
        <f t="shared" si="24"/>
        <v>0</v>
      </c>
      <c r="U151" s="146">
        <f t="shared" si="24"/>
        <v>0</v>
      </c>
      <c r="V151" s="146">
        <f t="shared" si="24"/>
        <v>0</v>
      </c>
      <c r="W151" s="146">
        <f t="shared" si="24"/>
        <v>0</v>
      </c>
      <c r="X151" s="146">
        <f t="shared" si="24"/>
        <v>0</v>
      </c>
      <c r="Y151" s="146">
        <f t="shared" si="24"/>
        <v>0</v>
      </c>
      <c r="Z151"/>
      <c r="AA151"/>
      <c r="AB151"/>
    </row>
    <row r="152" spans="1:28" s="37" customFormat="1" x14ac:dyDescent="0.25">
      <c r="A152" s="141"/>
      <c r="B152" s="141"/>
      <c r="C152" s="52"/>
      <c r="S152" s="145" t="str">
        <f>'Basic Input for Tool'!$B$67</f>
        <v>SNU1 (province/region/etat)</v>
      </c>
      <c r="T152" s="146">
        <f t="shared" si="24"/>
        <v>0</v>
      </c>
      <c r="U152" s="146">
        <f t="shared" si="24"/>
        <v>0</v>
      </c>
      <c r="V152" s="146">
        <f t="shared" si="24"/>
        <v>0</v>
      </c>
      <c r="W152" s="146">
        <f t="shared" si="24"/>
        <v>0</v>
      </c>
      <c r="X152" s="146">
        <f t="shared" si="24"/>
        <v>0</v>
      </c>
      <c r="Y152" s="146">
        <f t="shared" si="24"/>
        <v>0</v>
      </c>
      <c r="Z152"/>
      <c r="AA152"/>
      <c r="AB152"/>
    </row>
    <row r="153" spans="1:28" s="37" customFormat="1" x14ac:dyDescent="0.25">
      <c r="A153" s="141"/>
      <c r="B153" s="141"/>
      <c r="C153" s="52"/>
      <c r="S153" s="145" t="str">
        <f>'Basic Input for Tool'!$B$68</f>
        <v>SNU2 (district/county)</v>
      </c>
      <c r="T153" s="146">
        <f t="shared" si="24"/>
        <v>0</v>
      </c>
      <c r="U153" s="146">
        <f t="shared" si="24"/>
        <v>0</v>
      </c>
      <c r="V153" s="146">
        <f t="shared" si="24"/>
        <v>0</v>
      </c>
      <c r="W153" s="146">
        <f t="shared" si="24"/>
        <v>0</v>
      </c>
      <c r="X153" s="146">
        <f t="shared" si="24"/>
        <v>0</v>
      </c>
      <c r="Y153" s="146">
        <f t="shared" si="24"/>
        <v>0</v>
      </c>
      <c r="Z153"/>
      <c r="AA153"/>
      <c r="AB153"/>
    </row>
    <row r="154" spans="1:28" s="37" customFormat="1" x14ac:dyDescent="0.25">
      <c r="A154" s="141"/>
      <c r="B154" s="141"/>
      <c r="C154" s="52"/>
      <c r="S154" s="145"/>
      <c r="T154" s="146"/>
      <c r="U154" s="146"/>
      <c r="V154" s="146"/>
      <c r="W154" s="146"/>
      <c r="X154" s="146"/>
      <c r="Y154" s="146"/>
      <c r="Z154"/>
      <c r="AA154"/>
      <c r="AB154"/>
    </row>
    <row r="155" spans="1:28" s="37" customFormat="1" x14ac:dyDescent="0.25">
      <c r="A155" s="141"/>
      <c r="B155" s="141"/>
      <c r="C155" s="52"/>
      <c r="T155" s="146"/>
      <c r="U155" s="146"/>
      <c r="V155" s="146"/>
      <c r="W155" s="146"/>
      <c r="X155" s="146"/>
      <c r="Y155" s="146"/>
      <c r="Z155"/>
      <c r="AA155"/>
      <c r="AB155"/>
    </row>
    <row r="156" spans="1:28" s="37" customFormat="1" x14ac:dyDescent="0.25">
      <c r="A156" s="141"/>
      <c r="B156" s="141"/>
      <c r="C156" s="52"/>
      <c r="T156" s="145" t="str">
        <f t="shared" ref="T156:Y156" si="25">T6</f>
        <v>Cost estimate 2024</v>
      </c>
      <c r="U156" s="145" t="str">
        <f t="shared" si="25"/>
        <v>Cost estimate 2025</v>
      </c>
      <c r="V156" s="145" t="str">
        <f t="shared" si="25"/>
        <v>Cost estimate 2026</v>
      </c>
      <c r="W156" s="145" t="str">
        <f t="shared" si="25"/>
        <v>Cost estimate 2027</v>
      </c>
      <c r="X156" s="145" t="str">
        <f t="shared" si="25"/>
        <v>Cost estimate 2028</v>
      </c>
      <c r="Y156" s="145" t="str">
        <f t="shared" si="25"/>
        <v>TotalOver5Years</v>
      </c>
      <c r="Z156" s="191">
        <f>SUM(Y157:Y179)</f>
        <v>560700</v>
      </c>
      <c r="AA156"/>
      <c r="AB156"/>
    </row>
    <row r="157" spans="1:28" s="37" customFormat="1" x14ac:dyDescent="0.25">
      <c r="A157" s="141"/>
      <c r="B157" s="141"/>
      <c r="C157" s="52"/>
      <c r="S157" s="145" t="str">
        <f>'Basic Input for Tool'!$E$65</f>
        <v>Ministry of Health</v>
      </c>
      <c r="T157" s="146">
        <f t="shared" ref="T157:Y166" si="26">SUMIF($G$7:$G$106,$S157,T$7:T$106)</f>
        <v>0</v>
      </c>
      <c r="U157" s="146">
        <f t="shared" si="26"/>
        <v>0</v>
      </c>
      <c r="V157" s="146">
        <f t="shared" si="26"/>
        <v>2500</v>
      </c>
      <c r="W157" s="146">
        <f t="shared" si="26"/>
        <v>0</v>
      </c>
      <c r="X157" s="146">
        <f t="shared" si="26"/>
        <v>0</v>
      </c>
      <c r="Y157" s="146">
        <f t="shared" si="26"/>
        <v>2500</v>
      </c>
      <c r="Z157"/>
      <c r="AA157"/>
      <c r="AB157"/>
    </row>
    <row r="158" spans="1:28" s="37" customFormat="1" x14ac:dyDescent="0.25">
      <c r="A158" s="141"/>
      <c r="B158" s="141"/>
      <c r="C158" s="52"/>
      <c r="S158" s="145" t="str">
        <f>'Basic Input for Tool'!$E$66</f>
        <v>Ministry of Finance</v>
      </c>
      <c r="T158" s="146">
        <f t="shared" si="26"/>
        <v>0</v>
      </c>
      <c r="U158" s="146">
        <f t="shared" si="26"/>
        <v>0</v>
      </c>
      <c r="V158" s="146">
        <f t="shared" si="26"/>
        <v>0</v>
      </c>
      <c r="W158" s="146">
        <f t="shared" si="26"/>
        <v>0</v>
      </c>
      <c r="X158" s="146">
        <f t="shared" si="26"/>
        <v>0</v>
      </c>
      <c r="Y158" s="146">
        <f t="shared" si="26"/>
        <v>0</v>
      </c>
      <c r="Z158"/>
      <c r="AA158"/>
      <c r="AB158"/>
    </row>
    <row r="159" spans="1:28" s="37" customFormat="1" x14ac:dyDescent="0.25">
      <c r="A159" s="141"/>
      <c r="B159" s="141"/>
      <c r="C159" s="52"/>
      <c r="S159" s="145" t="str">
        <f>'Basic Input for Tool'!$E$67</f>
        <v>Ministry of Agriculture</v>
      </c>
      <c r="T159" s="146">
        <f t="shared" si="26"/>
        <v>0</v>
      </c>
      <c r="U159" s="146">
        <f t="shared" si="26"/>
        <v>0</v>
      </c>
      <c r="V159" s="146">
        <f t="shared" si="26"/>
        <v>0</v>
      </c>
      <c r="W159" s="146">
        <f t="shared" si="26"/>
        <v>0</v>
      </c>
      <c r="X159" s="146">
        <f t="shared" si="26"/>
        <v>0</v>
      </c>
      <c r="Y159" s="146">
        <f t="shared" si="26"/>
        <v>0</v>
      </c>
      <c r="Z159"/>
      <c r="AA159"/>
      <c r="AB159"/>
    </row>
    <row r="160" spans="1:28" x14ac:dyDescent="0.25">
      <c r="S160" s="145" t="str">
        <f>'Basic Input for Tool'!$E$68</f>
        <v>Ministry of Environment</v>
      </c>
      <c r="T160" s="146">
        <f t="shared" si="26"/>
        <v>0</v>
      </c>
      <c r="U160" s="146">
        <f t="shared" si="26"/>
        <v>279100</v>
      </c>
      <c r="V160" s="146">
        <f t="shared" si="26"/>
        <v>0</v>
      </c>
      <c r="W160" s="146">
        <f t="shared" si="26"/>
        <v>279100</v>
      </c>
      <c r="X160" s="146">
        <f t="shared" si="26"/>
        <v>0</v>
      </c>
      <c r="Y160" s="146">
        <f t="shared" si="26"/>
        <v>558200</v>
      </c>
      <c r="Z160"/>
      <c r="AA160"/>
    </row>
    <row r="161" spans="19:27" x14ac:dyDescent="0.25">
      <c r="S161" s="145" t="str">
        <f>'Basic Input for Tool'!$E$69</f>
        <v>Other 2</v>
      </c>
      <c r="T161" s="146">
        <f t="shared" si="26"/>
        <v>0</v>
      </c>
      <c r="U161" s="146">
        <f t="shared" si="26"/>
        <v>0</v>
      </c>
      <c r="V161" s="146">
        <f t="shared" si="26"/>
        <v>0</v>
      </c>
      <c r="W161" s="146">
        <f t="shared" si="26"/>
        <v>0</v>
      </c>
      <c r="X161" s="146">
        <f t="shared" si="26"/>
        <v>0</v>
      </c>
      <c r="Y161" s="146">
        <f t="shared" si="26"/>
        <v>0</v>
      </c>
      <c r="Z161"/>
      <c r="AA161"/>
    </row>
    <row r="162" spans="19:27" x14ac:dyDescent="0.25">
      <c r="S162" s="145" t="str">
        <f>'Basic Input for Tool'!$E$70</f>
        <v>Other 3</v>
      </c>
      <c r="T162" s="146">
        <f t="shared" si="26"/>
        <v>0</v>
      </c>
      <c r="U162" s="146">
        <f t="shared" si="26"/>
        <v>0</v>
      </c>
      <c r="V162" s="146">
        <f t="shared" si="26"/>
        <v>0</v>
      </c>
      <c r="W162" s="146">
        <f t="shared" si="26"/>
        <v>0</v>
      </c>
      <c r="X162" s="146">
        <f t="shared" si="26"/>
        <v>0</v>
      </c>
      <c r="Y162" s="146">
        <f t="shared" si="26"/>
        <v>0</v>
      </c>
      <c r="Z162"/>
      <c r="AA162"/>
    </row>
    <row r="163" spans="19:27" x14ac:dyDescent="0.25">
      <c r="S163" s="145" t="str">
        <f>'Basic Input for Tool'!$E$71</f>
        <v>Other 4</v>
      </c>
      <c r="T163" s="146">
        <f t="shared" si="26"/>
        <v>0</v>
      </c>
      <c r="U163" s="146">
        <f t="shared" si="26"/>
        <v>0</v>
      </c>
      <c r="V163" s="146">
        <f t="shared" si="26"/>
        <v>0</v>
      </c>
      <c r="W163" s="146">
        <f t="shared" si="26"/>
        <v>0</v>
      </c>
      <c r="X163" s="146">
        <f t="shared" si="26"/>
        <v>0</v>
      </c>
      <c r="Y163" s="146">
        <f t="shared" si="26"/>
        <v>0</v>
      </c>
      <c r="Z163"/>
      <c r="AA163"/>
    </row>
    <row r="164" spans="19:27" x14ac:dyDescent="0.25">
      <c r="S164" s="145" t="str">
        <f>'Basic Input for Tool'!$E$72</f>
        <v>Other 5</v>
      </c>
      <c r="T164" s="146">
        <f t="shared" si="26"/>
        <v>0</v>
      </c>
      <c r="U164" s="146">
        <f t="shared" si="26"/>
        <v>0</v>
      </c>
      <c r="V164" s="146">
        <f t="shared" si="26"/>
        <v>0</v>
      </c>
      <c r="W164" s="146">
        <f t="shared" si="26"/>
        <v>0</v>
      </c>
      <c r="X164" s="146">
        <f t="shared" si="26"/>
        <v>0</v>
      </c>
      <c r="Y164" s="146">
        <f t="shared" si="26"/>
        <v>0</v>
      </c>
      <c r="Z164"/>
      <c r="AA164"/>
    </row>
    <row r="165" spans="19:27" x14ac:dyDescent="0.25">
      <c r="S165" s="145" t="str">
        <f>'Basic Input for Tool'!$E$73</f>
        <v>Other 6</v>
      </c>
      <c r="T165" s="146">
        <f t="shared" si="26"/>
        <v>0</v>
      </c>
      <c r="U165" s="146">
        <f t="shared" si="26"/>
        <v>0</v>
      </c>
      <c r="V165" s="146">
        <f t="shared" si="26"/>
        <v>0</v>
      </c>
      <c r="W165" s="146">
        <f t="shared" si="26"/>
        <v>0</v>
      </c>
      <c r="X165" s="146">
        <f t="shared" si="26"/>
        <v>0</v>
      </c>
      <c r="Y165" s="146">
        <f t="shared" si="26"/>
        <v>0</v>
      </c>
      <c r="Z165"/>
      <c r="AA165"/>
    </row>
    <row r="166" spans="19:27" x14ac:dyDescent="0.25">
      <c r="S166" s="145" t="str">
        <f>'Basic Input for Tool'!$E74</f>
        <v>Other 7</v>
      </c>
      <c r="T166" s="146">
        <f t="shared" si="26"/>
        <v>0</v>
      </c>
      <c r="U166" s="146">
        <f t="shared" si="26"/>
        <v>0</v>
      </c>
      <c r="V166" s="146">
        <f t="shared" si="26"/>
        <v>0</v>
      </c>
      <c r="W166" s="146">
        <f t="shared" si="26"/>
        <v>0</v>
      </c>
      <c r="X166" s="146">
        <f t="shared" si="26"/>
        <v>0</v>
      </c>
      <c r="Y166" s="146">
        <f t="shared" si="26"/>
        <v>0</v>
      </c>
      <c r="Z166"/>
      <c r="AA166"/>
    </row>
    <row r="167" spans="19:27" x14ac:dyDescent="0.25">
      <c r="S167" s="145" t="str">
        <f>'Basic Input for Tool'!$E75</f>
        <v>Other 8</v>
      </c>
      <c r="T167" s="146">
        <f t="shared" ref="T167:Y179" si="27">SUMIF($G$7:$G$106,$S167,T$7:T$106)</f>
        <v>0</v>
      </c>
      <c r="U167" s="146">
        <f t="shared" si="27"/>
        <v>0</v>
      </c>
      <c r="V167" s="146">
        <f t="shared" si="27"/>
        <v>0</v>
      </c>
      <c r="W167" s="146">
        <f t="shared" si="27"/>
        <v>0</v>
      </c>
      <c r="X167" s="146">
        <f t="shared" si="27"/>
        <v>0</v>
      </c>
      <c r="Y167" s="146">
        <f t="shared" si="27"/>
        <v>0</v>
      </c>
      <c r="Z167"/>
      <c r="AA167"/>
    </row>
    <row r="168" spans="19:27" x14ac:dyDescent="0.25">
      <c r="S168" s="145" t="str">
        <f>'Basic Input for Tool'!$E76</f>
        <v>Other 9</v>
      </c>
      <c r="T168" s="146">
        <f t="shared" si="27"/>
        <v>0</v>
      </c>
      <c r="U168" s="146">
        <f t="shared" si="27"/>
        <v>0</v>
      </c>
      <c r="V168" s="146">
        <f t="shared" si="27"/>
        <v>0</v>
      </c>
      <c r="W168" s="146">
        <f t="shared" si="27"/>
        <v>0</v>
      </c>
      <c r="X168" s="146">
        <f t="shared" si="27"/>
        <v>0</v>
      </c>
      <c r="Y168" s="146">
        <f t="shared" si="27"/>
        <v>0</v>
      </c>
      <c r="Z168"/>
      <c r="AA168"/>
    </row>
    <row r="169" spans="19:27" x14ac:dyDescent="0.25">
      <c r="S169" s="145" t="str">
        <f>'Basic Input for Tool'!$E77</f>
        <v>Other 10</v>
      </c>
      <c r="T169" s="146">
        <f t="shared" si="27"/>
        <v>0</v>
      </c>
      <c r="U169" s="146">
        <f t="shared" si="27"/>
        <v>0</v>
      </c>
      <c r="V169" s="146">
        <f t="shared" si="27"/>
        <v>0</v>
      </c>
      <c r="W169" s="146">
        <f t="shared" si="27"/>
        <v>0</v>
      </c>
      <c r="X169" s="146">
        <f t="shared" si="27"/>
        <v>0</v>
      </c>
      <c r="Y169" s="146">
        <f t="shared" si="27"/>
        <v>0</v>
      </c>
      <c r="Z169"/>
      <c r="AA169"/>
    </row>
    <row r="170" spans="19:27" x14ac:dyDescent="0.25">
      <c r="S170" s="145" t="str">
        <f>'Basic Input for Tool'!$E78</f>
        <v>Other 11</v>
      </c>
      <c r="T170" s="146">
        <f t="shared" si="27"/>
        <v>0</v>
      </c>
      <c r="U170" s="146">
        <f t="shared" si="27"/>
        <v>0</v>
      </c>
      <c r="V170" s="146">
        <f t="shared" si="27"/>
        <v>0</v>
      </c>
      <c r="W170" s="146">
        <f t="shared" si="27"/>
        <v>0</v>
      </c>
      <c r="X170" s="146">
        <f t="shared" si="27"/>
        <v>0</v>
      </c>
      <c r="Y170" s="146">
        <f t="shared" si="27"/>
        <v>0</v>
      </c>
      <c r="Z170"/>
      <c r="AA170"/>
    </row>
    <row r="171" spans="19:27" x14ac:dyDescent="0.25">
      <c r="S171" s="145" t="str">
        <f>'Basic Input for Tool'!$E79</f>
        <v>Other 12</v>
      </c>
      <c r="T171" s="146">
        <f t="shared" si="27"/>
        <v>0</v>
      </c>
      <c r="U171" s="146">
        <f t="shared" si="27"/>
        <v>0</v>
      </c>
      <c r="V171" s="146">
        <f t="shared" si="27"/>
        <v>0</v>
      </c>
      <c r="W171" s="146">
        <f t="shared" si="27"/>
        <v>0</v>
      </c>
      <c r="X171" s="146">
        <f t="shared" si="27"/>
        <v>0</v>
      </c>
      <c r="Y171" s="146">
        <f t="shared" si="27"/>
        <v>0</v>
      </c>
      <c r="Z171"/>
      <c r="AA171"/>
    </row>
    <row r="172" spans="19:27" x14ac:dyDescent="0.25">
      <c r="S172" s="145" t="str">
        <f>'Basic Input for Tool'!$E80</f>
        <v>Other 13</v>
      </c>
      <c r="T172" s="146">
        <f t="shared" si="27"/>
        <v>0</v>
      </c>
      <c r="U172" s="146">
        <f t="shared" si="27"/>
        <v>0</v>
      </c>
      <c r="V172" s="146">
        <f t="shared" si="27"/>
        <v>0</v>
      </c>
      <c r="W172" s="146">
        <f t="shared" si="27"/>
        <v>0</v>
      </c>
      <c r="X172" s="146">
        <f t="shared" si="27"/>
        <v>0</v>
      </c>
      <c r="Y172" s="146">
        <f t="shared" si="27"/>
        <v>0</v>
      </c>
      <c r="Z172"/>
      <c r="AA172"/>
    </row>
    <row r="173" spans="19:27" x14ac:dyDescent="0.25">
      <c r="S173" s="145" t="str">
        <f>'Basic Input for Tool'!$E81</f>
        <v>Other 14</v>
      </c>
      <c r="T173" s="146">
        <f t="shared" si="27"/>
        <v>0</v>
      </c>
      <c r="U173" s="146">
        <f t="shared" si="27"/>
        <v>0</v>
      </c>
      <c r="V173" s="146">
        <f t="shared" si="27"/>
        <v>0</v>
      </c>
      <c r="W173" s="146">
        <f t="shared" si="27"/>
        <v>0</v>
      </c>
      <c r="X173" s="146">
        <f t="shared" si="27"/>
        <v>0</v>
      </c>
      <c r="Y173" s="146">
        <f t="shared" si="27"/>
        <v>0</v>
      </c>
      <c r="Z173"/>
      <c r="AA173"/>
    </row>
    <row r="174" spans="19:27" x14ac:dyDescent="0.25">
      <c r="S174" s="145" t="str">
        <f>'Basic Input for Tool'!$E82</f>
        <v>Other 15</v>
      </c>
      <c r="T174" s="146">
        <f t="shared" si="27"/>
        <v>0</v>
      </c>
      <c r="U174" s="146">
        <f t="shared" si="27"/>
        <v>0</v>
      </c>
      <c r="V174" s="146">
        <f t="shared" si="27"/>
        <v>0</v>
      </c>
      <c r="W174" s="146">
        <f t="shared" si="27"/>
        <v>0</v>
      </c>
      <c r="X174" s="146">
        <f t="shared" si="27"/>
        <v>0</v>
      </c>
      <c r="Y174" s="146">
        <f t="shared" si="27"/>
        <v>0</v>
      </c>
      <c r="Z174"/>
      <c r="AA174"/>
    </row>
    <row r="175" spans="19:27" x14ac:dyDescent="0.25">
      <c r="S175" s="145" t="str">
        <f>'Basic Input for Tool'!$E83</f>
        <v>Other 16</v>
      </c>
      <c r="T175" s="146">
        <f t="shared" si="27"/>
        <v>0</v>
      </c>
      <c r="U175" s="146">
        <f t="shared" si="27"/>
        <v>0</v>
      </c>
      <c r="V175" s="146">
        <f t="shared" si="27"/>
        <v>0</v>
      </c>
      <c r="W175" s="146">
        <f t="shared" si="27"/>
        <v>0</v>
      </c>
      <c r="X175" s="146">
        <f t="shared" si="27"/>
        <v>0</v>
      </c>
      <c r="Y175" s="146">
        <f t="shared" si="27"/>
        <v>0</v>
      </c>
      <c r="Z175"/>
      <c r="AA175"/>
    </row>
    <row r="176" spans="19:27" x14ac:dyDescent="0.25">
      <c r="S176" s="145" t="str">
        <f>'Basic Input for Tool'!$E84</f>
        <v>Other 17</v>
      </c>
      <c r="T176" s="146">
        <f t="shared" si="27"/>
        <v>0</v>
      </c>
      <c r="U176" s="146">
        <f t="shared" si="27"/>
        <v>0</v>
      </c>
      <c r="V176" s="146">
        <f t="shared" si="27"/>
        <v>0</v>
      </c>
      <c r="W176" s="146">
        <f t="shared" si="27"/>
        <v>0</v>
      </c>
      <c r="X176" s="146">
        <f t="shared" si="27"/>
        <v>0</v>
      </c>
      <c r="Y176" s="146">
        <f t="shared" si="27"/>
        <v>0</v>
      </c>
      <c r="Z176"/>
      <c r="AA176"/>
    </row>
    <row r="177" spans="1:27" x14ac:dyDescent="0.25">
      <c r="S177" s="145" t="str">
        <f>'Basic Input for Tool'!$E85</f>
        <v>Other 18</v>
      </c>
      <c r="T177" s="146">
        <f t="shared" si="27"/>
        <v>0</v>
      </c>
      <c r="U177" s="146">
        <f t="shared" si="27"/>
        <v>0</v>
      </c>
      <c r="V177" s="146">
        <f t="shared" si="27"/>
        <v>0</v>
      </c>
      <c r="W177" s="146">
        <f t="shared" si="27"/>
        <v>0</v>
      </c>
      <c r="X177" s="146">
        <f t="shared" si="27"/>
        <v>0</v>
      </c>
      <c r="Y177" s="146">
        <f t="shared" si="27"/>
        <v>0</v>
      </c>
      <c r="Z177"/>
      <c r="AA177"/>
    </row>
    <row r="178" spans="1:27" x14ac:dyDescent="0.25">
      <c r="S178" s="145" t="str">
        <f>'Basic Input for Tool'!$E86</f>
        <v>Other 19</v>
      </c>
      <c r="T178" s="146">
        <f t="shared" si="27"/>
        <v>0</v>
      </c>
      <c r="U178" s="146">
        <f t="shared" si="27"/>
        <v>0</v>
      </c>
      <c r="V178" s="146">
        <f t="shared" si="27"/>
        <v>0</v>
      </c>
      <c r="W178" s="146">
        <f t="shared" si="27"/>
        <v>0</v>
      </c>
      <c r="X178" s="146">
        <f t="shared" si="27"/>
        <v>0</v>
      </c>
      <c r="Y178" s="146">
        <f t="shared" si="27"/>
        <v>0</v>
      </c>
      <c r="Z178"/>
      <c r="AA178"/>
    </row>
    <row r="179" spans="1:27" x14ac:dyDescent="0.25">
      <c r="A179" s="37"/>
      <c r="B179" s="37"/>
      <c r="S179" s="145" t="str">
        <f>'Basic Input for Tool'!$E87</f>
        <v>Other 20</v>
      </c>
      <c r="T179" s="146">
        <f t="shared" si="27"/>
        <v>0</v>
      </c>
      <c r="U179" s="146">
        <f t="shared" si="27"/>
        <v>0</v>
      </c>
      <c r="V179" s="146">
        <f t="shared" si="27"/>
        <v>0</v>
      </c>
      <c r="W179" s="146">
        <f t="shared" si="27"/>
        <v>0</v>
      </c>
      <c r="X179" s="146">
        <f t="shared" si="27"/>
        <v>0</v>
      </c>
      <c r="Y179" s="146">
        <f t="shared" si="27"/>
        <v>0</v>
      </c>
    </row>
    <row r="180" spans="1:27" x14ac:dyDescent="0.25">
      <c r="A180" s="37"/>
      <c r="B180" s="37"/>
    </row>
    <row r="181" spans="1:27" x14ac:dyDescent="0.25">
      <c r="A181" s="37"/>
      <c r="B181" s="37"/>
    </row>
    <row r="182" spans="1:27" x14ac:dyDescent="0.25">
      <c r="A182" s="37"/>
      <c r="B182" s="37"/>
      <c r="T182" s="145" t="str">
        <f>T6</f>
        <v>Cost estimate 2024</v>
      </c>
      <c r="U182" s="145" t="str">
        <f t="shared" ref="U182:Y182" si="28">U6</f>
        <v>Cost estimate 2025</v>
      </c>
      <c r="V182" s="145" t="str">
        <f t="shared" si="28"/>
        <v>Cost estimate 2026</v>
      </c>
      <c r="W182" s="145" t="str">
        <f t="shared" si="28"/>
        <v>Cost estimate 2027</v>
      </c>
      <c r="X182" s="145" t="str">
        <f t="shared" si="28"/>
        <v>Cost estimate 2028</v>
      </c>
      <c r="Y182" s="145" t="str">
        <f t="shared" si="28"/>
        <v>TotalOver5Years</v>
      </c>
      <c r="Z182" s="191">
        <f>SUM(Y183:Y184)</f>
        <v>560700</v>
      </c>
    </row>
    <row r="183" spans="1:27" x14ac:dyDescent="0.25">
      <c r="A183" s="37"/>
      <c r="B183" s="37"/>
      <c r="R183" s="37" t="s">
        <v>720</v>
      </c>
      <c r="S183" s="145" t="s">
        <v>708</v>
      </c>
      <c r="T183" s="146">
        <f>SUM(SUMIFS(T$7:T$106,$L7:$L106,{"yes","y","funded"}))</f>
        <v>0</v>
      </c>
      <c r="U183" s="146">
        <f>SUM(SUMIFS(U$7:U$106,$L7:$L106,{"yes","y","funded"}))</f>
        <v>279100</v>
      </c>
      <c r="V183" s="146">
        <f>SUM(SUMIFS(V$7:V$106,$L7:$L106,{"yes","y","funded"}))</f>
        <v>2500</v>
      </c>
      <c r="W183" s="146">
        <f>SUM(SUMIFS(W$7:W$106,$L7:$L106,{"yes","y","funded"}))</f>
        <v>279100</v>
      </c>
      <c r="X183" s="146">
        <f>SUM(SUMIFS(X$7:X$106,$L7:$L106,{"yes","y","funded"}))</f>
        <v>0</v>
      </c>
      <c r="Y183" s="146">
        <f>SUM(SUMIFS(Y$7:Y$106,$L7:$L106,{"yes","y","funded"}))</f>
        <v>560700</v>
      </c>
      <c r="Z183"/>
    </row>
    <row r="184" spans="1:27" x14ac:dyDescent="0.25">
      <c r="A184" s="37"/>
      <c r="B184" s="37"/>
      <c r="R184" s="37" t="s">
        <v>721</v>
      </c>
      <c r="S184" s="145" t="s">
        <v>709</v>
      </c>
      <c r="T184" s="146">
        <f>SUM(SUMIFS(T$7:T$106,$L7:$L106,{"no","n","not funded"}))</f>
        <v>0</v>
      </c>
      <c r="U184" s="146">
        <f>SUM(SUMIFS(U$7:U$106,$L7:$L106,{"no","n","not funded"}))</f>
        <v>0</v>
      </c>
      <c r="V184" s="146">
        <f>SUM(SUMIFS(V$7:V$106,$L7:$L106,{"no","n","not funded"}))</f>
        <v>0</v>
      </c>
      <c r="W184" s="146">
        <f>SUM(SUMIFS(W$7:W$106,$L7:$L106,{"no","n","not funded"}))</f>
        <v>0</v>
      </c>
      <c r="X184" s="146">
        <f>SUM(SUMIFS(X$7:X$106,$L7:$L106,{"no","n","not funded"}))</f>
        <v>0</v>
      </c>
      <c r="Y184" s="146">
        <f>SUM(SUMIFS(Y$7:Y$106,$L7:$L106,{"no","n","not funded"}))</f>
        <v>0</v>
      </c>
      <c r="Z184"/>
    </row>
    <row r="185" spans="1:27" x14ac:dyDescent="0.25">
      <c r="A185" s="37"/>
      <c r="B185" s="37"/>
    </row>
    <row r="186" spans="1:27" x14ac:dyDescent="0.25">
      <c r="A186" s="37"/>
      <c r="B186" s="37"/>
    </row>
    <row r="187" spans="1:27" x14ac:dyDescent="0.25">
      <c r="A187" s="37"/>
      <c r="B187" s="37"/>
    </row>
    <row r="188" spans="1:27" x14ac:dyDescent="0.25">
      <c r="A188" s="37"/>
      <c r="B188" s="37"/>
    </row>
    <row r="189" spans="1:27" x14ac:dyDescent="0.25">
      <c r="A189" s="37"/>
      <c r="B189" s="37"/>
    </row>
    <row r="190" spans="1:27" x14ac:dyDescent="0.25">
      <c r="A190" s="37"/>
      <c r="B190" s="37"/>
    </row>
    <row r="191" spans="1:27" x14ac:dyDescent="0.25">
      <c r="A191" s="37"/>
      <c r="B191" s="37"/>
    </row>
    <row r="192" spans="1:27" x14ac:dyDescent="0.25">
      <c r="A192" s="37"/>
      <c r="B192" s="37"/>
    </row>
    <row r="193" spans="1:2" x14ac:dyDescent="0.25">
      <c r="A193" s="37"/>
      <c r="B193" s="37"/>
    </row>
    <row r="194" spans="1:2" x14ac:dyDescent="0.25">
      <c r="A194" s="37"/>
      <c r="B194" s="37"/>
    </row>
    <row r="195" spans="1:2" x14ac:dyDescent="0.25">
      <c r="A195" s="37"/>
      <c r="B195" s="37"/>
    </row>
    <row r="196" spans="1:2" x14ac:dyDescent="0.25">
      <c r="A196" s="37"/>
      <c r="B196" s="37"/>
    </row>
    <row r="197" spans="1:2" x14ac:dyDescent="0.25">
      <c r="A197" s="37"/>
      <c r="B197" s="37"/>
    </row>
    <row r="198" spans="1:2" x14ac:dyDescent="0.25">
      <c r="A198" s="37"/>
      <c r="B198" s="37"/>
    </row>
    <row r="199" spans="1:2" x14ac:dyDescent="0.25">
      <c r="A199" s="37"/>
      <c r="B199" s="37"/>
    </row>
    <row r="200" spans="1:2" x14ac:dyDescent="0.25">
      <c r="A200" s="37"/>
      <c r="B200" s="37"/>
    </row>
    <row r="201" spans="1:2" x14ac:dyDescent="0.25">
      <c r="A201" s="37"/>
      <c r="B201" s="37"/>
    </row>
    <row r="202" spans="1:2" x14ac:dyDescent="0.25">
      <c r="A202" s="37"/>
      <c r="B202" s="37"/>
    </row>
    <row r="203" spans="1:2" x14ac:dyDescent="0.25">
      <c r="A203" s="37"/>
      <c r="B203" s="37"/>
    </row>
    <row r="204" spans="1:2" x14ac:dyDescent="0.25">
      <c r="A204" s="37"/>
      <c r="B204" s="37"/>
    </row>
    <row r="205" spans="1:2" x14ac:dyDescent="0.25">
      <c r="A205" s="37"/>
      <c r="B205" s="37"/>
    </row>
    <row r="206" spans="1:2" x14ac:dyDescent="0.25">
      <c r="A206" s="37"/>
      <c r="B206" s="37"/>
    </row>
    <row r="207" spans="1:2" x14ac:dyDescent="0.25">
      <c r="A207" s="37"/>
      <c r="B207" s="37"/>
    </row>
    <row r="208" spans="1:2" x14ac:dyDescent="0.25">
      <c r="A208" s="37"/>
      <c r="B208" s="37"/>
    </row>
  </sheetData>
  <mergeCells count="8">
    <mergeCell ref="C4:G4"/>
    <mergeCell ref="DR2:DV2"/>
    <mergeCell ref="CN2:CR2"/>
    <mergeCell ref="CS2:CW2"/>
    <mergeCell ref="CX2:DB2"/>
    <mergeCell ref="DC2:DG2"/>
    <mergeCell ref="DH2:DL2"/>
    <mergeCell ref="DM2:DQ2"/>
  </mergeCells>
  <dataValidations disablePrompts="1" count="1">
    <dataValidation allowBlank="1" showInputMessage="1" showErrorMessage="1" promptTitle="Assessment recommendations" prompt="Please enter the recommendations related to this Technical Area.  Recommendations may be from JEE or any other evaluation of the systems, infrastructure and operability related to this Technical Area." sqref="C4:G4" xr:uid="{00000000-0002-0000-0800-000000000000}"/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28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64</vt:i4>
      </vt:variant>
    </vt:vector>
  </HeadingPairs>
  <TitlesOfParts>
    <vt:vector size="93" baseType="lpstr">
      <vt:lpstr>Navigation tools</vt:lpstr>
      <vt:lpstr>Basic Inputs</vt:lpstr>
      <vt:lpstr>Basic Input for Tool</vt:lpstr>
      <vt:lpstr>Internal data</vt:lpstr>
      <vt:lpstr>P1. Legal instruments</vt:lpstr>
      <vt:lpstr>P2. Financing</vt:lpstr>
      <vt:lpstr>P3. IHR coordination IHR NFP</vt:lpstr>
      <vt:lpstr>P4. AMR</vt:lpstr>
      <vt:lpstr>P5. Zoonotic disease</vt:lpstr>
      <vt:lpstr>P6. Food safety</vt:lpstr>
      <vt:lpstr>P7. Biosafety and biosecurity</vt:lpstr>
      <vt:lpstr>P8. Immunization</vt:lpstr>
      <vt:lpstr>D1. National laboratory systems</vt:lpstr>
      <vt:lpstr>D2. Surveillance</vt:lpstr>
      <vt:lpstr>D3. Human resources</vt:lpstr>
      <vt:lpstr>R1. Health emergency management</vt:lpstr>
      <vt:lpstr>R2. Linking public health</vt:lpstr>
      <vt:lpstr>R3. Health services provision</vt:lpstr>
      <vt:lpstr>R4. IPC</vt:lpstr>
      <vt:lpstr>R5. Risk communication and CE</vt:lpstr>
      <vt:lpstr>PoE and border health</vt:lpstr>
      <vt:lpstr>CE. Chemical Events</vt:lpstr>
      <vt:lpstr>RE. Radiation emergencies</vt:lpstr>
      <vt:lpstr>Other technical focus area</vt:lpstr>
      <vt:lpstr>Summary tables</vt:lpstr>
      <vt:lpstr>Graphiques</vt:lpstr>
      <vt:lpstr>Pending list</vt:lpstr>
      <vt:lpstr>Procurement list</vt:lpstr>
      <vt:lpstr>Pie chart</vt:lpstr>
      <vt:lpstr>Admin1</vt:lpstr>
      <vt:lpstr>Admin2</vt:lpstr>
      <vt:lpstr>Admin3</vt:lpstr>
      <vt:lpstr>Admin4</vt:lpstr>
      <vt:lpstr>CarCost</vt:lpstr>
      <vt:lpstr>CarCostFar</vt:lpstr>
      <vt:lpstr>CDCCat</vt:lpstr>
      <vt:lpstr>Cdiem</vt:lpstr>
      <vt:lpstr>CDiemL</vt:lpstr>
      <vt:lpstr>Clunch</vt:lpstr>
      <vt:lpstr>ColumnShifting</vt:lpstr>
      <vt:lpstr>ConsRateNat</vt:lpstr>
      <vt:lpstr>ConsTravelNat</vt:lpstr>
      <vt:lpstr>CostCat</vt:lpstr>
      <vt:lpstr>CountriesCodes</vt:lpstr>
      <vt:lpstr>Country</vt:lpstr>
      <vt:lpstr>CountryName</vt:lpstr>
      <vt:lpstr>Crent</vt:lpstr>
      <vt:lpstr>Ctrainer</vt:lpstr>
      <vt:lpstr>Donor1</vt:lpstr>
      <vt:lpstr>Donor2</vt:lpstr>
      <vt:lpstr>Donor3</vt:lpstr>
      <vt:lpstr>Donor4</vt:lpstr>
      <vt:lpstr>Donor5</vt:lpstr>
      <vt:lpstr>Donor6</vt:lpstr>
      <vt:lpstr>Donor7</vt:lpstr>
      <vt:lpstr>Donor8</vt:lpstr>
      <vt:lpstr>Donor9</vt:lpstr>
      <vt:lpstr>DriverPD</vt:lpstr>
      <vt:lpstr>Exchange_rate_local_currency_USD</vt:lpstr>
      <vt:lpstr>ExtraDaysFar</vt:lpstr>
      <vt:lpstr>FirstYear</vt:lpstr>
      <vt:lpstr>FuelFV</vt:lpstr>
      <vt:lpstr>Gov</vt:lpstr>
      <vt:lpstr>HRFTE</vt:lpstr>
      <vt:lpstr>HRlist</vt:lpstr>
      <vt:lpstr>HRsalaries</vt:lpstr>
      <vt:lpstr>IntFlight</vt:lpstr>
      <vt:lpstr>ListGeo</vt:lpstr>
      <vt:lpstr>ListUnit</vt:lpstr>
      <vt:lpstr>ListUnits</vt:lpstr>
      <vt:lpstr>Other1</vt:lpstr>
      <vt:lpstr>Other2</vt:lpstr>
      <vt:lpstr>PComp</vt:lpstr>
      <vt:lpstr>PerDiemCons</vt:lpstr>
      <vt:lpstr>PerDiemConsInt</vt:lpstr>
      <vt:lpstr>PerDiemConsNat</vt:lpstr>
      <vt:lpstr>POther1</vt:lpstr>
      <vt:lpstr>POther2</vt:lpstr>
      <vt:lpstr>PrintPP</vt:lpstr>
      <vt:lpstr>ProcurementList</vt:lpstr>
      <vt:lpstr>RateCons</vt:lpstr>
      <vt:lpstr>RateConsInt</vt:lpstr>
      <vt:lpstr>RateConsNat</vt:lpstr>
      <vt:lpstr>Report</vt:lpstr>
      <vt:lpstr>Results</vt:lpstr>
      <vt:lpstr>ResultsRank</vt:lpstr>
      <vt:lpstr>Stationary</vt:lpstr>
      <vt:lpstr>SupervDiem</vt:lpstr>
      <vt:lpstr>Teabreak</vt:lpstr>
      <vt:lpstr>Total</vt:lpstr>
      <vt:lpstr>TravelFar</vt:lpstr>
      <vt:lpstr>TrDiem</vt:lpstr>
      <vt:lpstr>Vehicles</vt:lpstr>
    </vt:vector>
  </TitlesOfParts>
  <Company>WHO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NAPHS</dc:title>
  <dc:creator>WHO NAPHS</dc:creator>
  <cp:lastModifiedBy>WANGO, Roland Kimbi</cp:lastModifiedBy>
  <dcterms:created xsi:type="dcterms:W3CDTF">2018-05-26T08:30:34Z</dcterms:created>
  <dcterms:modified xsi:type="dcterms:W3CDTF">2024-04-24T11:30:16Z</dcterms:modified>
</cp:coreProperties>
</file>